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桩号 K1+630~K3+407.5" sheetId="1" r:id="rId1"/>
  </sheets>
  <definedNames>
    <definedName name="_xlnm._FilterDatabase" localSheetId="0" hidden="1">'桩号 K1+630~K3+407.5'!$B$5:$O$216</definedName>
    <definedName name="_xlnm.Print_Titles" localSheetId="0">'桩号 K1+630~K3+407.5'!$5:$6</definedName>
  </definedNames>
  <calcPr calcId="144525"/>
</workbook>
</file>

<file path=xl/sharedStrings.xml><?xml version="1.0" encoding="utf-8"?>
<sst xmlns="http://schemas.openxmlformats.org/spreadsheetml/2006/main" count="521" uniqueCount="211">
  <si>
    <t>附件</t>
  </si>
  <si>
    <t>龙岩市新城乡建设发展有限公司建设项目缺项材料选用定价审批表</t>
  </si>
  <si>
    <t>项目   基本   情况</t>
  </si>
  <si>
    <t>立项批复项目名称</t>
  </si>
  <si>
    <t>龙岩大道四期（工业路—北三环）道路工程  园林绿化工程（桩号 K1+630~K3+407.5）</t>
  </si>
  <si>
    <t>立项批复文号</t>
  </si>
  <si>
    <t>项目单位</t>
  </si>
  <si>
    <t>龙岩市新城乡建设发展有限公司</t>
  </si>
  <si>
    <t>项目主管部门</t>
  </si>
  <si>
    <t>龙岩市住房和城乡建设局</t>
  </si>
  <si>
    <t>序号</t>
  </si>
  <si>
    <t>材料名称</t>
  </si>
  <si>
    <t>主要规格参数</t>
  </si>
  <si>
    <t>单位</t>
  </si>
  <si>
    <t>数量</t>
  </si>
  <si>
    <t>编制单位采纳，不含税综合价(元）</t>
  </si>
  <si>
    <t>合计（元）</t>
  </si>
  <si>
    <t>单价来源(三家及以上询价单位名称、联系电话、报价情况或其他参考单价依据)</t>
  </si>
  <si>
    <t>编制单位采纳价格说明</t>
  </si>
  <si>
    <t>项目单位选定小组意见，不含税综合单价(元）</t>
  </si>
  <si>
    <t>备注</t>
  </si>
  <si>
    <t>不含税单价(元)</t>
  </si>
  <si>
    <t>厂家或供应商</t>
  </si>
  <si>
    <t>联系人</t>
  </si>
  <si>
    <t>联系电话</t>
  </si>
  <si>
    <t>丛生香樟A</t>
  </si>
  <si>
    <t>米径：75-80cm，高度：800-1000cm，冠幅：500-600cm，冠型：三级，类型：容器；树形健壮，冠幅完整饱满，四杆以上,脱杆高&gt;2.5m</t>
  </si>
  <si>
    <t>株</t>
  </si>
  <si>
    <t>漳浦浮宫园艺场</t>
  </si>
  <si>
    <t>曹文涛</t>
  </si>
  <si>
    <t>福建省苗木信息2021年第3期单价</t>
  </si>
  <si>
    <t>漳浦县马口东新园艺场</t>
  </si>
  <si>
    <t>赵星泉</t>
  </si>
  <si>
    <t>漳浦县马口毅渊园艺场</t>
  </si>
  <si>
    <t>范贤銮</t>
  </si>
  <si>
    <t>福建省苗木信息2021年第3期单价(龙岩)</t>
  </si>
  <si>
    <t>丛生香樟B</t>
  </si>
  <si>
    <t>米径：70-75cm，高度：800-1000cm，冠幅：500-600cm，冠型：三级，类型：容器；树形健壮，冠幅完整饱满，四杆以上,脱杆高&gt;2.0m</t>
  </si>
  <si>
    <t>丛生香樟C</t>
  </si>
  <si>
    <t>米径：50-55cm，高度：800-1000cm，冠幅：500-600cm，冠型：三级，类型：容器；树形健壮，冠幅完整饱满，四杆以上,脱杆高&gt;1.8m</t>
  </si>
  <si>
    <t>香樟A</t>
  </si>
  <si>
    <t>米径：20-22cm，高度：&gt;650cm，冠幅：&gt;400cm，冠型：三级，类型：移植苗；树形健壮，保留3主枝以上，每主枝三级以上分叉，冠幅完整饱满</t>
  </si>
  <si>
    <t>2021年9月 漳州建筑工程信息米径19～20cm苗高400～500cm冠幅250～300cm 三级分枝以上 假植苗3367.58+（4006.69-3933.36）（运距调整）</t>
  </si>
  <si>
    <t>最低价</t>
  </si>
  <si>
    <t>2021年11月 厦门建筑工程信息米径22-23cm 冠径〉250cm 株高〉400cm 三级分枝以上，冠幅饱满 假植苗3374.59+（4006.69-3945.58）（运距调整）</t>
  </si>
  <si>
    <t>龙岩大道南段二期（兴业路-红肖路）道路工程，米径20~22cm  高500cm冠幅250cm  三级 移植</t>
  </si>
  <si>
    <t>香樟B</t>
  </si>
  <si>
    <r>
      <rPr>
        <sz val="10"/>
        <rFont val="宋体"/>
        <charset val="134"/>
        <scheme val="minor"/>
      </rPr>
      <t>米径：17-20cm，高度：&gt;600cm，冠幅：&gt;350cm，冠型：三级，类型：</t>
    </r>
    <r>
      <rPr>
        <sz val="10"/>
        <color rgb="FFC00000"/>
        <rFont val="宋体"/>
        <charset val="134"/>
        <scheme val="minor"/>
      </rPr>
      <t>移植苗；</t>
    </r>
    <r>
      <rPr>
        <sz val="10"/>
        <rFont val="宋体"/>
        <charset val="134"/>
        <scheme val="minor"/>
      </rPr>
      <t>树形健壮，保留3主枝以上，每主枝三级以上分叉，冠幅完整饱满</t>
    </r>
  </si>
  <si>
    <t>2021年9月 漳州建筑工程信息米径17～18cm苗高400～500cm冠幅250～300cm 三级分枝以上 假植苗,2790.52 +（4006.69-3933.36）（运距调整）</t>
  </si>
  <si>
    <t>2021年11月 厦门建筑工程信息,米径20-21cm 冠径〉250cm 株高〉400cm 三级分枝以上，冠幅饱满 假植苗,2507.89+（4006.69-3945.58）（运距调整）</t>
  </si>
  <si>
    <t>龙岩大道南段二期（兴业路-红肖路）道路工程，米径17-19cm  冠幅&gt;200cm  髙度&gt;300cm  三级 移植</t>
  </si>
  <si>
    <t>香泡A</t>
  </si>
  <si>
    <t>地径：＞15cm，高度：300-350cm，冠幅：400-450cm，冠型：全冠，类型：全冠假植苗，丛生多分枝，枝下高＜0.5m 分枝数&gt;3</t>
  </si>
  <si>
    <t>2021年11月 厦门建筑工程信息，基径18-20cm 冠径〉400cm 株高〉500cm  二级分枝以上 假植苗；3319.27元/株</t>
  </si>
  <si>
    <t>福建省苗木信息2021年第3期，香泡,假植苗，14＜φ≤16高度：400-500cm，冠幅：300-400cm单价</t>
  </si>
  <si>
    <t>龙岩大道南段二期（兴业路-红肖路）道路工程，D&gt;15CM 高300~350cm冠幅400~450cm单价</t>
  </si>
  <si>
    <t>香泡B</t>
  </si>
  <si>
    <t>地径：＞12cm，高度：250-300cm，冠幅：300-350cm，冠型：全冠，类型：全冠假植苗，丛生多分枝，枝下高＜0.5m 分枝数&gt;3</t>
  </si>
  <si>
    <r>
      <rPr>
        <sz val="9"/>
        <rFont val="宋体"/>
        <charset val="134"/>
      </rPr>
      <t>2021年3季度 福州建筑工程信息,φ12cm 冠幅＞450cm H＞350cm；2010元/株</t>
    </r>
    <r>
      <rPr>
        <sz val="9"/>
        <rFont val="宋体"/>
        <charset val="134"/>
      </rPr>
      <t>-71.5</t>
    </r>
  </si>
  <si>
    <t>2021年11月 厦门建筑工程信息，基径14-16cm 冠径〉300cm 株高〉400cm  二级分枝以上 假植苗；1659.63元/株+27.5元（运距调整）</t>
  </si>
  <si>
    <t>福建省苗木信息2021年第3期，香泡,假植苗，14＜φ≤16高度：400-500cm，冠幅：300-400cm单价2704.17-600=2104.17</t>
  </si>
  <si>
    <t>罗汉松桩景A</t>
  </si>
  <si>
    <t>地径：＞25cm，高度：350-380cm，冠幅：250-280cm，冠型/，类型：容器，树形健壮优美，云片冠幅完整饱满，9层云片以上</t>
  </si>
  <si>
    <t>福建三君子园艺场</t>
  </si>
  <si>
    <t>黄艺君</t>
  </si>
  <si>
    <t>参考西景询价</t>
  </si>
  <si>
    <t>罗汉松桩景B</t>
  </si>
  <si>
    <t>地径：＞20cm，高度：270-300cm，冠幅：230-250cm，冠型：/，类型：容器；树形健壮优美，云片冠幅完整饱满，8层云片以上</t>
  </si>
  <si>
    <t>罗汉松桩景C</t>
  </si>
  <si>
    <t>地径：＞18cm，高度：240-270cm，冠幅：200-220cm，冠型：/，类型：容器；树形健壮优美，云片冠幅完整饱满，7层云片以上</t>
  </si>
  <si>
    <t>塔型罗汉松A</t>
  </si>
  <si>
    <r>
      <rPr>
        <sz val="10"/>
        <rFont val="宋体"/>
        <charset val="134"/>
        <scheme val="minor"/>
      </rPr>
      <t>米径：--， 高度：280cm，冠幅：150cm，冠型：</t>
    </r>
    <r>
      <rPr>
        <sz val="10"/>
        <color rgb="FFC00000"/>
        <rFont val="宋体"/>
        <charset val="134"/>
        <scheme val="minor"/>
      </rPr>
      <t>塔型</t>
    </r>
    <r>
      <rPr>
        <sz val="10"/>
        <rFont val="宋体"/>
        <charset val="134"/>
        <scheme val="minor"/>
      </rPr>
      <t>，类型：容器；树形健壮，塔形，冠幅完整饱满</t>
    </r>
  </si>
  <si>
    <t>龙海市茂盛花专业合作社</t>
  </si>
  <si>
    <t>林明通</t>
  </si>
  <si>
    <t>漳浦县马口盛绿园艺场</t>
  </si>
  <si>
    <t>王丰盛</t>
  </si>
  <si>
    <t>福建省苗木信息2021年第3期罗汉松,假植苗，高度：&gt;280cm，冠幅：&gt;150cm，二级分枝以上</t>
  </si>
  <si>
    <t>塔型罗汉松B</t>
  </si>
  <si>
    <r>
      <rPr>
        <sz val="10"/>
        <rFont val="宋体"/>
        <charset val="134"/>
        <scheme val="minor"/>
      </rPr>
      <t>米径：--， 高度：200cm，冠幅：100cm，冠型：</t>
    </r>
    <r>
      <rPr>
        <sz val="10"/>
        <color rgb="FFC00000"/>
        <rFont val="宋体"/>
        <charset val="134"/>
        <scheme val="minor"/>
      </rPr>
      <t>塔型</t>
    </r>
    <r>
      <rPr>
        <sz val="10"/>
        <rFont val="宋体"/>
        <charset val="134"/>
        <scheme val="minor"/>
      </rPr>
      <t>，类型：容器；树形健壮，塔形，冠幅完整饱满</t>
    </r>
  </si>
  <si>
    <t>福建省苗木信息2021年第3期罗汉松,假植苗，高度：&gt;280cm，冠幅：&gt;100cm，二级分枝以上</t>
  </si>
  <si>
    <t>大叶榕</t>
  </si>
  <si>
    <t>米径：18-20cm，高度：＞500cm，冠幅：＞300cm，冠型：三级，类型：地苗；树形健壮，保留3主枝以上，每主枝三级以上分叉，冠幅完整饱满</t>
  </si>
  <si>
    <t>2021年3季度 福州建筑工程信息,1200-71.5（运距调整）</t>
  </si>
  <si>
    <t>2021年11月 厦门建筑工程信息，米径20-21cm 冠径〉300cm 株高〉500cm 三级分枝以上 假植苗；2212.84</t>
  </si>
  <si>
    <t>福建省苗木信息2021年第3期单价（龙岩）</t>
  </si>
  <si>
    <t>四季桂a</t>
  </si>
  <si>
    <t>米径：--，高度：80cm，冠幅：50cm，冠型：全冠，类型：袋苗；多个规格袋苗，每球由四季桂a7株，四季桂b13株，四季桂c21株组合拼成，每球冠幅240cm</t>
  </si>
  <si>
    <t>参照福建省苗木信息2021年第3期，四季桂基径4假植苗单价</t>
  </si>
  <si>
    <t>2021年11月 厦门建筑工程信息</t>
  </si>
  <si>
    <t>2021年8月漳州苗木信息,冠幅50～60cm苗高80～90cm球形,袋苗</t>
  </si>
  <si>
    <t>四季桂b</t>
  </si>
  <si>
    <t>米径：--，高度：70cm，冠幅：40cm，冠型：全冠，类型：袋苗；多个规格袋苗，每球由四季桂a7株，四季桂b13株，四季桂c21株组合拼成，每球冠幅240cm</t>
  </si>
  <si>
    <t>参照福建省苗木信息2021年第3期，四季桂单价基径3假植苗单价</t>
  </si>
  <si>
    <t>2021年8月漳州苗木信息,冠幅45～50cm苗高60～70cm球形,袋苗</t>
  </si>
  <si>
    <t>四季桂c</t>
  </si>
  <si>
    <t>米径：--，高度：60cm，冠幅：35cm，冠型：全冠，类型：袋苗；多个规格袋苗，每球由四季桂a7株，四季桂b13株，四季桂c21株组合拼成，每球冠幅240cm</t>
  </si>
  <si>
    <t>参照福建省苗木信息2021年第3期，四季桂，基径2假植苗单价</t>
  </si>
  <si>
    <t>2021年8月漳州苗木信息,冠幅30～40cm苗高40～50cm球形,袋苗</t>
  </si>
  <si>
    <t>红花继木a</t>
  </si>
  <si>
    <t>米径：--，高度：80cm，冠幅：50cm，冠型：全冠，类型：袋苗；多个规格袋苗，每球由红花继木a7株，红花继木b13株，红花继木c21株组合拼成，每球冠幅240cm</t>
  </si>
  <si>
    <t>2021年8月漳州苗木信息,冠幅70～80cm苗高70～80cm球形，盆苗；90元</t>
  </si>
  <si>
    <t>福建省苗木信息2021年第3期红化继木球高70-80cm单价123.58</t>
  </si>
  <si>
    <t>龙岩大道南段二期（兴业路-红肖路）道路工程，高度80cm冠幅50cm  袋苗</t>
  </si>
  <si>
    <t>红花继木b</t>
  </si>
  <si>
    <t>米径：--，高度：70cm，冠幅：40cm，冠型：全冠，类型：袋苗；多个规格袋苗，每球由红花继木a7株，红花继木b13株，红花继木c21株组合拼成，每球冠幅240cm</t>
  </si>
  <si>
    <t>2021年8月漳州苗木信息,冠幅60cm苗高60cm球形，盆苗；70元</t>
  </si>
  <si>
    <t>福建省苗木信息2021年第3期红化继木球高70-80cm单价123.58*0.88</t>
  </si>
  <si>
    <t>龙岩大道南段二期（兴业路-红肖路）道路工程，高度70cm冠幅40cm 袋苗单价</t>
  </si>
  <si>
    <t>红花继木c</t>
  </si>
  <si>
    <t>米径：--，高度：60cm，冠幅：30cm，冠型：全冠，类型：袋苗；多个规格袋苗，每球由红花继木a7株，红花继木b13株，红花继木c21株组合拼成，每球冠幅240cm</t>
  </si>
  <si>
    <t>2021年8月漳州苗木信息,冠幅50cm苗高50cm球形，盆苗；55元</t>
  </si>
  <si>
    <t>福建省苗木信息2021年第3期红化继木球高50-60cm单价72.25</t>
  </si>
  <si>
    <t>龙岩大道南段二期（兴业路-红肖路）道路工程，高度60cm冠幅30cm 袋苗 单价</t>
  </si>
  <si>
    <t>三角梅（同安红）</t>
  </si>
  <si>
    <t>地径:&gt;5cm,高度：250-260cm,冠幅：150-160cm 冠型：全冠,类型:盆苗；多花，树形优美，冠幅完整饱满</t>
  </si>
  <si>
    <t>2021年3季度 福州建筑工程信息,冠幅＞120cm H220-250cm；440元/株</t>
  </si>
  <si>
    <t>2021年9月漳州苗木信息,冠幅150～160cm 苗高250～260cm，453.47元/株</t>
  </si>
  <si>
    <t>2021年11月 厦门建筑工程信息，红花三角梅基径7-8cm 冠径/蓬径＞150cm 自然高＞200cm，414.91元/株+8.33元（运距调整）</t>
  </si>
  <si>
    <t>三角梅（丁香红）</t>
  </si>
  <si>
    <t>地径:--,高度：140cm,冠幅：120cm 冠型：全冠,类型:盆苗；多花，树形优美，冠幅完整饱满</t>
  </si>
  <si>
    <t>2021年3季度 福州建筑工程信息,冠幅＞100cm H150-180cm；385元/株</t>
  </si>
  <si>
    <t>2021年9月漳州苗木信息,冠幅120～130cm 苗高210～220cm，292.59元/株</t>
  </si>
  <si>
    <t>2021年11月 厦门建筑工程信息，红花三角梅基径5-6cm 冠径/蓬径＞120cm 自然高＞180cm，248.94元/株+8.33元（运距调整）</t>
  </si>
  <si>
    <r>
      <rPr>
        <sz val="10"/>
        <rFont val="宋体"/>
        <charset val="134"/>
        <scheme val="minor"/>
      </rPr>
      <t>福建省苗木信息2021年第3期三角梅（红花）高度：</t>
    </r>
    <r>
      <rPr>
        <sz val="10"/>
        <rFont val="宋体"/>
        <charset val="134"/>
      </rPr>
      <t>&gt;</t>
    </r>
    <r>
      <rPr>
        <sz val="10"/>
        <rFont val="宋体"/>
        <charset val="134"/>
        <scheme val="minor"/>
      </rPr>
      <t>180cm,冠幅：&gt;120cm，单价</t>
    </r>
  </si>
  <si>
    <t>三角梅（樱花红）</t>
  </si>
  <si>
    <t>地径:--,高度：150-180cm,冠幅：120-140cm 冠型：全冠,类型:盆苗；多花，树形优美，冠幅完整饱满</t>
  </si>
  <si>
    <t>2021年11月 厦门建筑工程信息，红花三角梅基径7-8cm 冠径/蓬径＞150cm 自然高＞200cm，414.91元/株+8.33元运距</t>
  </si>
  <si>
    <t>福建省苗木信息2021年第3期单价三角梅（红花）高度：&gt;200cm,冠幅：&gt;150cm单价</t>
  </si>
  <si>
    <t>无刺枸骨球</t>
  </si>
  <si>
    <t>地径:--,高度：130-150cm,冠幅：100-120cm，冠型：全冠,类型:假植；树形优美，冠幅完整饱满，不脱脚</t>
  </si>
  <si>
    <t>扶桑球A</t>
  </si>
  <si>
    <t>地径:--,高度：150cm,冠幅：150cm，冠型：单球,类型:袋苗；树形优美，冠幅完整饱满，不脱脚</t>
  </si>
  <si>
    <t>2021年11月 厦门建筑工程信息，冠径/蓬径150cm 自然高150cm；571.65元/株</t>
  </si>
  <si>
    <t>扶桑球B</t>
  </si>
  <si>
    <t>地径:--,高度：90-110cm,冠幅：110-130cm，冠型：单球,类型:袋苗；树形优美，冠幅完整饱满，不脱脚</t>
  </si>
  <si>
    <t>2021年11月 厦门建筑工程信息，冠径/蓬径120cm 自然高120cm；230.5元/株</t>
  </si>
  <si>
    <t>黄心梅球</t>
  </si>
  <si>
    <t>地径:--,高度：80-110cm,冠幅：110-130cm，冠型：全冠,类型:袋苗；树形优美，冠幅完整饱满，不脱脚</t>
  </si>
  <si>
    <t>红花继木球A</t>
  </si>
  <si>
    <t>地径：-- 高度：150cm，冠幅：150cm，冠型：全冠，类型：假植；树形优美，冠幅完整饱满，不脱脚</t>
  </si>
  <si>
    <t>红花继木球B</t>
  </si>
  <si>
    <t>地径：-- 高度：100-110cm，冠幅：120cm，冠型：全冠，类型：假植；树形优美，冠幅完整饱满，不脱脚</t>
  </si>
  <si>
    <t>海桐球</t>
  </si>
  <si>
    <t>地径：-- 高度：100-130cm，冠幅：100-120cm，冠型：全冠，类型：假植；树形优美，冠幅完整饱满，不脱脚</t>
  </si>
  <si>
    <t>2021年1季度 泉州建筑工程信息,冠幅120cm 高度120cm 袋苗；176.99元/株</t>
  </si>
  <si>
    <t>2021年3季度 福州建筑工程信息,冠幅100-120cm H110-130cm;125</t>
  </si>
  <si>
    <t>2021年11月 厦门建筑工程信息，冠径/蓬径120cm 单球自然高120cm  单球; 322.71</t>
  </si>
  <si>
    <t>参照福建省苗木信息2021年第3期单价</t>
  </si>
  <si>
    <t>伞状造型黄金香柳A</t>
  </si>
  <si>
    <t>米径：-- 高度：200cm，冠幅：200cm，冠型：全冠，类型：袋苗；树形优美，伞状冠幅完整饱满</t>
  </si>
  <si>
    <t>伞状造型黄金香柳B</t>
  </si>
  <si>
    <t>米径：-- 高度：180cm，冠幅：180cm，冠型：全冠，类型：袋苗；树形优美，伞状冠幅完整饱满</t>
  </si>
  <si>
    <t>伞状造型黄金香柳C</t>
  </si>
  <si>
    <t>米径：-- 高度：150cm，冠幅：150cm，冠型：全冠，类型：袋苗；树形优美，伞状冠幅完整饱满</t>
  </si>
  <si>
    <t>红叶石楠柱</t>
  </si>
  <si>
    <t>地径：-- 高度：180-200cm，冠幅：80-90cm，冠型：全冠，类型：假植；柱形优美，冠幅完整饱满，不脱脚</t>
  </si>
  <si>
    <t>2021年3季度 福州建筑工程信息,冠幅80-90cm H180-200cm；173元/株</t>
  </si>
  <si>
    <t>九里香球</t>
  </si>
  <si>
    <t>地径：-- 高度：150cm，冠幅：120cm，冠型：全冠，类型：假植；柱形优美，冠幅完整饱满，不脱脚</t>
  </si>
  <si>
    <t>塔状非洲茉莉</t>
  </si>
  <si>
    <t>米径：-- 高度：240cm，冠幅：100cm，冠型：全冠，类型：袋苗；塔形优美，冠幅完整饱满，不脱脚</t>
  </si>
  <si>
    <t>金叶假连翘A</t>
  </si>
  <si>
    <t>米径：-- 高度：30cm，冠幅：25cm，冠型：全冠,类型：袋苗；25株/m2，株形自然饱满</t>
  </si>
  <si>
    <t>金叶假连翘B</t>
  </si>
  <si>
    <t>米径：-- 高度：20-25cm，冠幅：15-20cm，冠型：全冠,类型：袋苗；25株/m2，株形自然饱满</t>
  </si>
  <si>
    <t>红花继木</t>
  </si>
  <si>
    <t>米径：-- 高度：30-35cm，冠幅：25-30cm，冠型：全冠,类型：袋苗；36株/m2，株形自然饱满</t>
  </si>
  <si>
    <t>黄心梅A</t>
  </si>
  <si>
    <t>米径：-- 高度：50cm，冠幅：40cm，冠型：全冠,类型：袋苗；25株/m2，株形自然饱满</t>
  </si>
  <si>
    <t>2021年11月 厦门建筑工程信息，冠径/蓬径40cm 自然高50cm; 1.84元/株+0.07（运距调整）</t>
  </si>
  <si>
    <t>黄心梅B</t>
  </si>
  <si>
    <t>米径：-- 高度：30cm，冠幅：15cm，冠型：全冠,类型：袋苗；36株/m2，株形自然饱满</t>
  </si>
  <si>
    <t>龙岩大道南段二期（兴业路-红肖路）道路工程</t>
  </si>
  <si>
    <t>矮化美人蕉</t>
  </si>
  <si>
    <t>米径：-- 高度：30cm，冠幅：25cm，冠型：全冠,类型：袋苗；36株/m2，株形自然饱满</t>
  </si>
  <si>
    <t>鹅掌柴A</t>
  </si>
  <si>
    <t>米径：-- 高度：30-35cm，冠幅：25-30cm，冠型：全冠,类型：袋苗；25株/m2，株形自然饱满</t>
  </si>
  <si>
    <t>2021年3季度 福州建筑工程信息,冠幅25cm H40cm；2.08元/株-0.12（运距调整）</t>
  </si>
  <si>
    <t>2021年11月 厦门建筑工程信息，冠径/蓬径30cm 自然高30cm; 2.67元/株</t>
  </si>
  <si>
    <t>鹅掌柴B</t>
  </si>
  <si>
    <t>米径：-- 高度：20-25cm，冠幅：20cm，冠型：全冠,类型：袋苗；36株/m2，株形自然饱满</t>
  </si>
  <si>
    <t>2021年3季度 福州建筑工程信息,冠幅20cm H30cm；1.43元/株-0.12（运距调整）</t>
  </si>
  <si>
    <t>2021年11月 厦门建筑工程信息，冠径/蓬径20cm 自然高＞30cm; 1.48元/株</t>
  </si>
  <si>
    <t>月桂</t>
  </si>
  <si>
    <t>2021年11月 厦门建筑工程信息，冠径/蓬径25cm 自然高30cm；2.03元/株+0.07（运距调整）</t>
  </si>
  <si>
    <t>扶桑</t>
  </si>
  <si>
    <t>米径：-- 高度：45-50cm，冠幅：35-40cm，冠型：全冠,类型：袋苗；25株/m2，株形自然饱满</t>
  </si>
  <si>
    <t>2021年11月 厦门建筑工程信息，冠径/蓬径30cm 自然高60cm；2.31元/株+0.07（运距调整）</t>
  </si>
  <si>
    <t>沿阶草</t>
  </si>
  <si>
    <t>米径：-- 高度：20cm，冠幅：15cm，冠型：全冠,类型：袋苗；81株/m2，株形自然饱满</t>
  </si>
  <si>
    <t>2021年11月 厦门建筑工程信息，冠径/蓬径10cm 自然高10cm；0.81元/丛</t>
  </si>
  <si>
    <t>亮叶朱蕉</t>
  </si>
  <si>
    <t>米径：-- 高度：30cm，冠幅：40cm，冠型：全冠,类型：袋苗；25株/m2，株形自然饱满</t>
  </si>
  <si>
    <t>2021年9月漳州苗木信息,冠幅20～25cm 苗高25～30cm；1.69元/株</t>
  </si>
  <si>
    <t>花叶良姜</t>
  </si>
  <si>
    <t>米径：-- 高度：35-40cm，冠幅：30-35cm，冠型：全冠,类型：袋苗；25株/m2，株形自然饱满</t>
  </si>
  <si>
    <t>2021年11月 厦门建筑工程信息,冠径/蓬径30cm 自然高40cm；2.31元/丛+0.07（运距调整）</t>
  </si>
  <si>
    <t>翠芦莉</t>
  </si>
  <si>
    <t>小叶栀子</t>
  </si>
  <si>
    <t>米径：-- 高度：30-35cm，冠幅：15-20cm，冠型：全冠,类型：袋苗；36株/m2，株形自然饱满</t>
  </si>
  <si>
    <t>种植土</t>
  </si>
  <si>
    <t>m3</t>
  </si>
  <si>
    <t>犀牛路南段（陈陂南路—天马西路）道路工程</t>
  </si>
  <si>
    <t>审后单价</t>
  </si>
  <si>
    <t>成品阀门井</t>
  </si>
  <si>
    <t>套</t>
  </si>
  <si>
    <t>龙欣小区（安置房二期）14#-21#楼-Ⅱ标段/塑料检查井 φ450*200A H=1.1m</t>
  </si>
  <si>
    <t>合计</t>
  </si>
  <si>
    <t>签署意见</t>
  </si>
  <si>
    <t xml:space="preserve">                          （询价记录详见附页）
                                    单位负责人：（签字、加盖单位公章）
                                            年      月      日</t>
  </si>
  <si>
    <t>注：表中材料、设备报价均为不含税单价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</si>
</sst>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177" formatCode="0_ "/>
  </numFmts>
  <fonts count="38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name val="宋体"/>
      <charset val="134"/>
      <scheme val="minor"/>
    </font>
    <font>
      <b/>
      <sz val="18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0"/>
      <name val="微软雅黑"/>
      <charset val="134"/>
    </font>
    <font>
      <sz val="10"/>
      <color rgb="FFFF0000"/>
      <name val="宋体"/>
      <charset val="134"/>
      <scheme val="minor"/>
    </font>
    <font>
      <sz val="10"/>
      <color rgb="FFC00000"/>
      <name val="宋体"/>
      <charset val="134"/>
      <scheme val="minor"/>
    </font>
    <font>
      <b/>
      <sz val="10"/>
      <name val="微软雅黑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</font>
    <font>
      <sz val="9"/>
      <name val="宋体"/>
      <charset val="134"/>
    </font>
    <font>
      <sz val="10"/>
      <color rgb="FFC00000"/>
      <name val="宋体"/>
      <charset val="134"/>
    </font>
    <font>
      <sz val="9"/>
      <color rgb="FFC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2" fillId="7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0" fillId="24" borderId="11" applyNumberFormat="0" applyFont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32" fillId="0" borderId="12" applyNumberFormat="0" applyFill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7" fillId="0" borderId="0"/>
  </cellStyleXfs>
  <cellXfs count="5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4" fillId="0" borderId="0" xfId="0" applyFont="1" applyFill="1" applyAlignment="1">
      <alignment vertical="center" wrapText="1"/>
    </xf>
    <xf numFmtId="176" fontId="4" fillId="0" borderId="0" xfId="0" applyNumberFormat="1" applyFont="1" applyFill="1" applyAlignment="1">
      <alignment vertical="center" wrapText="1"/>
    </xf>
    <xf numFmtId="177" fontId="2" fillId="0" borderId="0" xfId="0" applyNumberFormat="1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/>
    </xf>
    <xf numFmtId="176" fontId="9" fillId="0" borderId="2" xfId="0" applyNumberFormat="1" applyFont="1" applyFill="1" applyBorder="1" applyAlignment="1">
      <alignment horizontal="center" vertical="center"/>
    </xf>
    <xf numFmtId="176" fontId="10" fillId="0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176" fontId="12" fillId="0" borderId="2" xfId="0" applyNumberFormat="1" applyFont="1" applyFill="1" applyBorder="1" applyAlignment="1">
      <alignment horizontal="center"/>
    </xf>
    <xf numFmtId="176" fontId="16" fillId="0" borderId="2" xfId="0" applyNumberFormat="1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176" fontId="12" fillId="0" borderId="2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16"/>
  <sheetViews>
    <sheetView tabSelected="1" zoomScale="90" zoomScaleNormal="90" workbookViewId="0">
      <selection activeCell="V17" sqref="V17"/>
    </sheetView>
  </sheetViews>
  <sheetFormatPr defaultColWidth="9" defaultRowHeight="13.5"/>
  <cols>
    <col min="1" max="1" width="5.25" style="5" customWidth="1"/>
    <col min="2" max="2" width="5.75" style="5" customWidth="1"/>
    <col min="3" max="3" width="22.125" style="6" customWidth="1"/>
    <col min="4" max="4" width="15.125" style="7" customWidth="1"/>
    <col min="5" max="5" width="5.125" style="5" customWidth="1"/>
    <col min="6" max="6" width="9" style="5" customWidth="1"/>
    <col min="7" max="7" width="13.75" style="5" customWidth="1"/>
    <col min="8" max="8" width="11.75" style="8" customWidth="1"/>
    <col min="9" max="9" width="10" style="9" customWidth="1"/>
    <col min="10" max="10" width="35.75" style="9" customWidth="1"/>
    <col min="11" max="11" width="9" style="5" customWidth="1"/>
    <col min="12" max="12" width="14" style="5" customWidth="1"/>
    <col min="13" max="13" width="13.375" style="5" customWidth="1"/>
    <col min="14" max="14" width="16" style="5" customWidth="1"/>
    <col min="15" max="15" width="10.375" style="5" customWidth="1"/>
    <col min="16" max="16384" width="9" style="5"/>
  </cols>
  <sheetData>
    <row r="1" spans="1:1">
      <c r="A1" s="5" t="s">
        <v>0</v>
      </c>
    </row>
    <row r="2" ht="22.5" spans="1:1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="1" customFormat="1" ht="14.25" spans="1:15">
      <c r="A3" s="11" t="s">
        <v>2</v>
      </c>
      <c r="B3" s="11" t="s">
        <v>3</v>
      </c>
      <c r="C3" s="11"/>
      <c r="D3" s="12" t="s">
        <v>4</v>
      </c>
      <c r="E3" s="12"/>
      <c r="F3" s="12"/>
      <c r="G3" s="12"/>
      <c r="H3" s="12"/>
      <c r="I3" s="11" t="s">
        <v>5</v>
      </c>
      <c r="J3" s="11"/>
      <c r="K3" s="11"/>
      <c r="L3" s="11"/>
      <c r="M3" s="11"/>
      <c r="N3" s="11"/>
      <c r="O3" s="11"/>
    </row>
    <row r="4" s="1" customFormat="1" ht="14.25" spans="1:15">
      <c r="A4" s="11"/>
      <c r="B4" s="11" t="s">
        <v>6</v>
      </c>
      <c r="C4" s="11"/>
      <c r="D4" s="12" t="s">
        <v>7</v>
      </c>
      <c r="E4" s="12"/>
      <c r="F4" s="12"/>
      <c r="G4" s="12"/>
      <c r="H4" s="12"/>
      <c r="I4" s="11" t="s">
        <v>8</v>
      </c>
      <c r="J4" s="11"/>
      <c r="K4" s="11" t="s">
        <v>9</v>
      </c>
      <c r="L4" s="11"/>
      <c r="M4" s="11"/>
      <c r="N4" s="11"/>
      <c r="O4" s="11"/>
    </row>
    <row r="5" s="2" customFormat="1" spans="1:15">
      <c r="A5" s="11"/>
      <c r="B5" s="13" t="s">
        <v>10</v>
      </c>
      <c r="C5" s="13" t="s">
        <v>11</v>
      </c>
      <c r="D5" s="14" t="s">
        <v>12</v>
      </c>
      <c r="E5" s="13" t="s">
        <v>13</v>
      </c>
      <c r="F5" s="13" t="s">
        <v>14</v>
      </c>
      <c r="G5" s="13" t="s">
        <v>15</v>
      </c>
      <c r="H5" s="15" t="s">
        <v>16</v>
      </c>
      <c r="I5" s="13" t="s">
        <v>17</v>
      </c>
      <c r="J5" s="13"/>
      <c r="K5" s="13"/>
      <c r="L5" s="13"/>
      <c r="M5" s="13" t="s">
        <v>18</v>
      </c>
      <c r="N5" s="13" t="s">
        <v>19</v>
      </c>
      <c r="O5" s="13" t="s">
        <v>20</v>
      </c>
    </row>
    <row r="6" s="2" customFormat="1" ht="33" spans="1:15">
      <c r="A6" s="11"/>
      <c r="B6" s="13"/>
      <c r="C6" s="13"/>
      <c r="D6" s="14"/>
      <c r="E6" s="13"/>
      <c r="F6" s="13"/>
      <c r="G6" s="13"/>
      <c r="H6" s="15"/>
      <c r="I6" s="24" t="s">
        <v>21</v>
      </c>
      <c r="J6" s="24" t="s">
        <v>22</v>
      </c>
      <c r="K6" s="24" t="s">
        <v>23</v>
      </c>
      <c r="L6" s="24" t="s">
        <v>24</v>
      </c>
      <c r="M6" s="13"/>
      <c r="N6" s="13"/>
      <c r="O6" s="13"/>
    </row>
    <row r="7" s="2" customFormat="1" ht="24.95" customHeight="1" spans="1:15">
      <c r="A7" s="11"/>
      <c r="B7" s="13">
        <v>1</v>
      </c>
      <c r="C7" s="16" t="s">
        <v>25</v>
      </c>
      <c r="D7" s="17" t="s">
        <v>26</v>
      </c>
      <c r="E7" s="18" t="s">
        <v>27</v>
      </c>
      <c r="F7" s="19">
        <v>12</v>
      </c>
      <c r="G7" s="20">
        <f>ROUND(I10,2)</f>
        <v>28167.88</v>
      </c>
      <c r="H7" s="21">
        <f>F7*G7</f>
        <v>338014.56</v>
      </c>
      <c r="I7" s="25">
        <v>28300</v>
      </c>
      <c r="J7" s="26" t="s">
        <v>28</v>
      </c>
      <c r="K7" s="26" t="s">
        <v>29</v>
      </c>
      <c r="L7" s="26">
        <v>13625079293</v>
      </c>
      <c r="M7" s="16" t="s">
        <v>30</v>
      </c>
      <c r="N7" s="20">
        <v>28167.88</v>
      </c>
      <c r="O7" s="16"/>
    </row>
    <row r="8" s="2" customFormat="1" ht="24.95" customHeight="1" spans="1:15">
      <c r="A8" s="11"/>
      <c r="B8" s="13"/>
      <c r="C8" s="16"/>
      <c r="D8" s="17"/>
      <c r="E8" s="18"/>
      <c r="F8" s="19"/>
      <c r="G8" s="20"/>
      <c r="H8" s="21"/>
      <c r="I8" s="25">
        <v>28500</v>
      </c>
      <c r="J8" s="26" t="s">
        <v>31</v>
      </c>
      <c r="K8" s="26" t="s">
        <v>32</v>
      </c>
      <c r="L8" s="26">
        <v>15280058300</v>
      </c>
      <c r="M8" s="16"/>
      <c r="N8" s="20"/>
      <c r="O8" s="16"/>
    </row>
    <row r="9" s="2" customFormat="1" ht="24.95" customHeight="1" spans="1:15">
      <c r="A9" s="11"/>
      <c r="B9" s="13"/>
      <c r="C9" s="16"/>
      <c r="D9" s="17"/>
      <c r="E9" s="18"/>
      <c r="F9" s="19"/>
      <c r="G9" s="20"/>
      <c r="H9" s="21"/>
      <c r="I9" s="25">
        <v>28200</v>
      </c>
      <c r="J9" s="26" t="s">
        <v>33</v>
      </c>
      <c r="K9" s="26" t="s">
        <v>34</v>
      </c>
      <c r="L9" s="26">
        <v>13960727526</v>
      </c>
      <c r="M9" s="16"/>
      <c r="N9" s="20"/>
      <c r="O9" s="16"/>
    </row>
    <row r="10" s="2" customFormat="1" ht="24.95" customHeight="1" spans="1:15">
      <c r="A10" s="11"/>
      <c r="B10" s="13"/>
      <c r="C10" s="16"/>
      <c r="D10" s="17"/>
      <c r="E10" s="18"/>
      <c r="F10" s="19"/>
      <c r="G10" s="20"/>
      <c r="H10" s="21"/>
      <c r="I10" s="27">
        <v>28167.88</v>
      </c>
      <c r="J10" s="27" t="s">
        <v>35</v>
      </c>
      <c r="K10" s="27"/>
      <c r="L10" s="27"/>
      <c r="M10" s="16"/>
      <c r="N10" s="20"/>
      <c r="O10" s="16"/>
    </row>
    <row r="11" s="2" customFormat="1" ht="24.95" customHeight="1" spans="1:15">
      <c r="A11" s="11"/>
      <c r="B11" s="13">
        <v>2</v>
      </c>
      <c r="C11" s="16" t="s">
        <v>36</v>
      </c>
      <c r="D11" s="17" t="s">
        <v>37</v>
      </c>
      <c r="E11" s="18" t="s">
        <v>27</v>
      </c>
      <c r="F11" s="19">
        <v>20</v>
      </c>
      <c r="G11" s="20">
        <f>ROUND(I14,2)</f>
        <v>24108.75</v>
      </c>
      <c r="H11" s="21">
        <f>F11*G11</f>
        <v>482175</v>
      </c>
      <c r="I11" s="25">
        <v>24200</v>
      </c>
      <c r="J11" s="26" t="s">
        <v>28</v>
      </c>
      <c r="K11" s="26" t="s">
        <v>29</v>
      </c>
      <c r="L11" s="26">
        <v>13625079293</v>
      </c>
      <c r="M11" s="16" t="s">
        <v>30</v>
      </c>
      <c r="N11" s="20">
        <v>24108.75</v>
      </c>
      <c r="O11" s="16"/>
    </row>
    <row r="12" s="2" customFormat="1" ht="24.95" customHeight="1" spans="1:15">
      <c r="A12" s="11"/>
      <c r="B12" s="13"/>
      <c r="C12" s="16"/>
      <c r="D12" s="17"/>
      <c r="E12" s="18"/>
      <c r="F12" s="19"/>
      <c r="G12" s="20"/>
      <c r="H12" s="21"/>
      <c r="I12" s="25">
        <v>24800</v>
      </c>
      <c r="J12" s="26" t="s">
        <v>31</v>
      </c>
      <c r="K12" s="26" t="s">
        <v>32</v>
      </c>
      <c r="L12" s="26">
        <v>15280058300</v>
      </c>
      <c r="M12" s="16"/>
      <c r="N12" s="20"/>
      <c r="O12" s="16"/>
    </row>
    <row r="13" s="2" customFormat="1" ht="24.95" customHeight="1" spans="1:15">
      <c r="A13" s="11"/>
      <c r="B13" s="13"/>
      <c r="C13" s="16"/>
      <c r="D13" s="17"/>
      <c r="E13" s="18"/>
      <c r="F13" s="19"/>
      <c r="G13" s="20"/>
      <c r="H13" s="21"/>
      <c r="I13" s="25">
        <v>25000</v>
      </c>
      <c r="J13" s="26" t="s">
        <v>33</v>
      </c>
      <c r="K13" s="26" t="s">
        <v>34</v>
      </c>
      <c r="L13" s="26">
        <v>13960727526</v>
      </c>
      <c r="M13" s="16"/>
      <c r="N13" s="20"/>
      <c r="O13" s="16"/>
    </row>
    <row r="14" s="2" customFormat="1" ht="24.95" customHeight="1" spans="1:15">
      <c r="A14" s="11"/>
      <c r="B14" s="13"/>
      <c r="C14" s="16"/>
      <c r="D14" s="17"/>
      <c r="E14" s="18"/>
      <c r="F14" s="19"/>
      <c r="G14" s="20"/>
      <c r="H14" s="21"/>
      <c r="I14" s="27">
        <v>24108.75</v>
      </c>
      <c r="J14" s="27" t="s">
        <v>35</v>
      </c>
      <c r="K14" s="27"/>
      <c r="L14" s="27"/>
      <c r="M14" s="16"/>
      <c r="N14" s="20"/>
      <c r="O14" s="16"/>
    </row>
    <row r="15" s="2" customFormat="1" ht="24.95" customHeight="1" spans="1:15">
      <c r="A15" s="11"/>
      <c r="B15" s="13">
        <v>3</v>
      </c>
      <c r="C15" s="16" t="s">
        <v>38</v>
      </c>
      <c r="D15" s="17" t="s">
        <v>39</v>
      </c>
      <c r="E15" s="18" t="s">
        <v>27</v>
      </c>
      <c r="F15" s="19">
        <v>24</v>
      </c>
      <c r="G15" s="20">
        <f>ROUND(I18,2)</f>
        <v>13536.25</v>
      </c>
      <c r="H15" s="21">
        <f>F15*G15</f>
        <v>324870</v>
      </c>
      <c r="I15" s="25">
        <v>21000</v>
      </c>
      <c r="J15" s="26" t="s">
        <v>28</v>
      </c>
      <c r="K15" s="26" t="s">
        <v>29</v>
      </c>
      <c r="L15" s="26">
        <v>13625079293</v>
      </c>
      <c r="M15" s="16" t="s">
        <v>30</v>
      </c>
      <c r="N15" s="20">
        <v>13536.25</v>
      </c>
      <c r="O15" s="16"/>
    </row>
    <row r="16" s="2" customFormat="1" ht="24.95" customHeight="1" spans="1:15">
      <c r="A16" s="11"/>
      <c r="B16" s="13"/>
      <c r="C16" s="16"/>
      <c r="D16" s="17"/>
      <c r="E16" s="18"/>
      <c r="F16" s="19"/>
      <c r="G16" s="20"/>
      <c r="H16" s="21"/>
      <c r="I16" s="25">
        <v>22000</v>
      </c>
      <c r="J16" s="26" t="s">
        <v>31</v>
      </c>
      <c r="K16" s="26" t="s">
        <v>32</v>
      </c>
      <c r="L16" s="26">
        <v>15280058300</v>
      </c>
      <c r="M16" s="16"/>
      <c r="N16" s="20"/>
      <c r="O16" s="16"/>
    </row>
    <row r="17" s="2" customFormat="1" ht="24.95" customHeight="1" spans="1:15">
      <c r="A17" s="11"/>
      <c r="B17" s="13"/>
      <c r="C17" s="16"/>
      <c r="D17" s="17"/>
      <c r="E17" s="18"/>
      <c r="F17" s="19"/>
      <c r="G17" s="20"/>
      <c r="H17" s="21"/>
      <c r="I17" s="25">
        <v>22000</v>
      </c>
      <c r="J17" s="26" t="s">
        <v>33</v>
      </c>
      <c r="K17" s="26" t="s">
        <v>34</v>
      </c>
      <c r="L17" s="26">
        <v>13960727526</v>
      </c>
      <c r="M17" s="16"/>
      <c r="N17" s="20"/>
      <c r="O17" s="16"/>
    </row>
    <row r="18" s="2" customFormat="1" ht="24.95" customHeight="1" spans="1:15">
      <c r="A18" s="11"/>
      <c r="B18" s="13"/>
      <c r="C18" s="16"/>
      <c r="D18" s="17"/>
      <c r="E18" s="18"/>
      <c r="F18" s="19"/>
      <c r="G18" s="20"/>
      <c r="H18" s="21"/>
      <c r="I18" s="27">
        <v>13536.25</v>
      </c>
      <c r="J18" s="27" t="s">
        <v>35</v>
      </c>
      <c r="K18" s="27"/>
      <c r="L18" s="27"/>
      <c r="M18" s="16"/>
      <c r="N18" s="20"/>
      <c r="O18" s="16"/>
    </row>
    <row r="19" s="2" customFormat="1" ht="24.95" customHeight="1" spans="1:15">
      <c r="A19" s="11"/>
      <c r="B19" s="13">
        <v>4</v>
      </c>
      <c r="C19" s="16" t="s">
        <v>40</v>
      </c>
      <c r="D19" s="17" t="s">
        <v>41</v>
      </c>
      <c r="E19" s="18" t="s">
        <v>27</v>
      </c>
      <c r="F19" s="19">
        <v>404</v>
      </c>
      <c r="G19" s="22">
        <v>2333.14</v>
      </c>
      <c r="H19" s="21">
        <f>F19*G19</f>
        <v>942588.56</v>
      </c>
      <c r="I19" s="25">
        <v>3440.91</v>
      </c>
      <c r="J19" s="28" t="s">
        <v>42</v>
      </c>
      <c r="K19" s="29"/>
      <c r="L19" s="30"/>
      <c r="M19" s="16" t="s">
        <v>43</v>
      </c>
      <c r="N19" s="20">
        <v>2333.14</v>
      </c>
      <c r="O19" s="16"/>
    </row>
    <row r="20" s="2" customFormat="1" ht="24.95" customHeight="1" spans="1:15">
      <c r="A20" s="11"/>
      <c r="B20" s="13"/>
      <c r="C20" s="16"/>
      <c r="D20" s="17"/>
      <c r="E20" s="18"/>
      <c r="F20" s="19"/>
      <c r="G20" s="22"/>
      <c r="H20" s="21"/>
      <c r="I20" s="25">
        <v>3435.7</v>
      </c>
      <c r="J20" s="27" t="s">
        <v>44</v>
      </c>
      <c r="K20" s="27"/>
      <c r="L20" s="27"/>
      <c r="M20" s="16"/>
      <c r="N20" s="20"/>
      <c r="O20" s="16"/>
    </row>
    <row r="21" s="3" customFormat="1" ht="24.95" customHeight="1" spans="1:15">
      <c r="A21" s="11"/>
      <c r="B21" s="13"/>
      <c r="C21" s="16"/>
      <c r="D21" s="17"/>
      <c r="E21" s="18"/>
      <c r="F21" s="19"/>
      <c r="G21" s="22"/>
      <c r="H21" s="21"/>
      <c r="I21" s="31">
        <v>2333.14</v>
      </c>
      <c r="J21" s="32" t="s">
        <v>35</v>
      </c>
      <c r="K21" s="32"/>
      <c r="L21" s="32"/>
      <c r="M21" s="16"/>
      <c r="N21" s="20"/>
      <c r="O21" s="16"/>
    </row>
    <row r="22" s="2" customFormat="1" ht="31.5" customHeight="1" spans="1:15">
      <c r="A22" s="11"/>
      <c r="B22" s="13"/>
      <c r="C22" s="16"/>
      <c r="D22" s="17"/>
      <c r="E22" s="18"/>
      <c r="F22" s="19"/>
      <c r="G22" s="22"/>
      <c r="H22" s="21"/>
      <c r="I22" s="27">
        <v>2746</v>
      </c>
      <c r="J22" s="27" t="s">
        <v>45</v>
      </c>
      <c r="K22" s="27"/>
      <c r="L22" s="27"/>
      <c r="M22" s="16"/>
      <c r="N22" s="20"/>
      <c r="O22" s="16"/>
    </row>
    <row r="23" s="2" customFormat="1" ht="24.95" customHeight="1" spans="1:15">
      <c r="A23" s="11"/>
      <c r="B23" s="13">
        <v>5</v>
      </c>
      <c r="C23" s="16" t="s">
        <v>46</v>
      </c>
      <c r="D23" s="17" t="s">
        <v>47</v>
      </c>
      <c r="E23" s="18" t="s">
        <v>27</v>
      </c>
      <c r="F23" s="19">
        <v>298</v>
      </c>
      <c r="G23" s="22">
        <v>1863</v>
      </c>
      <c r="H23" s="21">
        <f>F23*G23</f>
        <v>555174</v>
      </c>
      <c r="I23" s="25">
        <v>2863.85</v>
      </c>
      <c r="J23" s="28" t="s">
        <v>48</v>
      </c>
      <c r="K23" s="29"/>
      <c r="L23" s="30"/>
      <c r="M23" s="16" t="s">
        <v>43</v>
      </c>
      <c r="N23" s="20">
        <v>1863</v>
      </c>
      <c r="O23" s="16"/>
    </row>
    <row r="24" s="2" customFormat="1" ht="24.95" customHeight="1" spans="1:15">
      <c r="A24" s="11"/>
      <c r="B24" s="13"/>
      <c r="C24" s="16"/>
      <c r="D24" s="17"/>
      <c r="E24" s="18"/>
      <c r="F24" s="19"/>
      <c r="G24" s="22"/>
      <c r="H24" s="21"/>
      <c r="I24" s="25">
        <v>2569</v>
      </c>
      <c r="J24" s="27" t="s">
        <v>49</v>
      </c>
      <c r="K24" s="27"/>
      <c r="L24" s="27"/>
      <c r="M24" s="16"/>
      <c r="N24" s="20"/>
      <c r="O24" s="16"/>
    </row>
    <row r="25" s="2" customFormat="1" ht="24.95" customHeight="1" spans="1:15">
      <c r="A25" s="11"/>
      <c r="B25" s="13"/>
      <c r="C25" s="16"/>
      <c r="D25" s="17"/>
      <c r="E25" s="18"/>
      <c r="F25" s="19"/>
      <c r="G25" s="22"/>
      <c r="H25" s="21"/>
      <c r="I25" s="31">
        <v>1863</v>
      </c>
      <c r="J25" s="27" t="s">
        <v>35</v>
      </c>
      <c r="K25" s="27"/>
      <c r="L25" s="27"/>
      <c r="M25" s="16"/>
      <c r="N25" s="20"/>
      <c r="O25" s="16"/>
    </row>
    <row r="26" s="2" customFormat="1" ht="33" customHeight="1" spans="1:15">
      <c r="A26" s="11"/>
      <c r="B26" s="13"/>
      <c r="C26" s="16"/>
      <c r="D26" s="17"/>
      <c r="E26" s="18"/>
      <c r="F26" s="19"/>
      <c r="G26" s="22"/>
      <c r="H26" s="21"/>
      <c r="I26" s="27">
        <v>2157</v>
      </c>
      <c r="J26" s="27" t="s">
        <v>50</v>
      </c>
      <c r="K26" s="27"/>
      <c r="L26" s="27"/>
      <c r="M26" s="16"/>
      <c r="N26" s="20"/>
      <c r="O26" s="16"/>
    </row>
    <row r="27" s="1" customFormat="1" ht="24.95" customHeight="1" spans="1:15">
      <c r="A27" s="11"/>
      <c r="B27" s="13">
        <v>6</v>
      </c>
      <c r="C27" s="19" t="s">
        <v>51</v>
      </c>
      <c r="D27" s="17" t="s">
        <v>52</v>
      </c>
      <c r="E27" s="18" t="s">
        <v>27</v>
      </c>
      <c r="F27" s="19">
        <v>2</v>
      </c>
      <c r="G27" s="23">
        <f>I31</f>
        <v>2704.17</v>
      </c>
      <c r="H27" s="21">
        <f>F27*G27</f>
        <v>5408.34</v>
      </c>
      <c r="I27" s="25">
        <v>5500</v>
      </c>
      <c r="J27" s="26" t="s">
        <v>28</v>
      </c>
      <c r="K27" s="26" t="s">
        <v>29</v>
      </c>
      <c r="L27" s="26">
        <v>13625079293</v>
      </c>
      <c r="M27" s="16" t="s">
        <v>43</v>
      </c>
      <c r="N27" s="20">
        <v>2704.17</v>
      </c>
      <c r="O27" s="16"/>
    </row>
    <row r="28" s="1" customFormat="1" ht="24.95" customHeight="1" spans="1:15">
      <c r="A28" s="11"/>
      <c r="B28" s="13"/>
      <c r="C28" s="19"/>
      <c r="D28" s="17"/>
      <c r="E28" s="18"/>
      <c r="F28" s="19"/>
      <c r="G28" s="23"/>
      <c r="H28" s="21"/>
      <c r="I28" s="25">
        <v>5500</v>
      </c>
      <c r="J28" s="18" t="s">
        <v>31</v>
      </c>
      <c r="K28" s="18" t="s">
        <v>32</v>
      </c>
      <c r="L28" s="18">
        <v>15280058300</v>
      </c>
      <c r="M28" s="16"/>
      <c r="N28" s="20"/>
      <c r="O28" s="16"/>
    </row>
    <row r="29" s="1" customFormat="1" ht="24.95" customHeight="1" spans="1:15">
      <c r="A29" s="11"/>
      <c r="B29" s="13"/>
      <c r="C29" s="19"/>
      <c r="D29" s="17"/>
      <c r="E29" s="18"/>
      <c r="F29" s="19"/>
      <c r="G29" s="23"/>
      <c r="H29" s="21"/>
      <c r="I29" s="25">
        <v>6200</v>
      </c>
      <c r="J29" s="18" t="s">
        <v>33</v>
      </c>
      <c r="K29" s="18" t="s">
        <v>34</v>
      </c>
      <c r="L29" s="18">
        <v>13960727526</v>
      </c>
      <c r="M29" s="16"/>
      <c r="N29" s="20"/>
      <c r="O29" s="16"/>
    </row>
    <row r="30" s="1" customFormat="1" ht="24.95" customHeight="1" spans="1:15">
      <c r="A30" s="11"/>
      <c r="B30" s="13"/>
      <c r="C30" s="19"/>
      <c r="D30" s="17"/>
      <c r="E30" s="18"/>
      <c r="F30" s="19"/>
      <c r="G30" s="23"/>
      <c r="H30" s="21"/>
      <c r="I30" s="25">
        <v>3319.27</v>
      </c>
      <c r="J30" s="16" t="s">
        <v>53</v>
      </c>
      <c r="K30" s="16"/>
      <c r="L30" s="16"/>
      <c r="M30" s="16"/>
      <c r="N30" s="20"/>
      <c r="O30" s="16"/>
    </row>
    <row r="31" s="1" customFormat="1" ht="24.95" customHeight="1" spans="1:15">
      <c r="A31" s="11"/>
      <c r="B31" s="13"/>
      <c r="C31" s="19"/>
      <c r="D31" s="17"/>
      <c r="E31" s="18"/>
      <c r="F31" s="19"/>
      <c r="G31" s="23"/>
      <c r="H31" s="21"/>
      <c r="I31" s="33">
        <v>2704.17</v>
      </c>
      <c r="J31" s="16" t="s">
        <v>54</v>
      </c>
      <c r="K31" s="16"/>
      <c r="L31" s="16"/>
      <c r="M31" s="16"/>
      <c r="N31" s="20"/>
      <c r="O31" s="16"/>
    </row>
    <row r="32" s="1" customFormat="1" ht="24.95" customHeight="1" spans="1:15">
      <c r="A32" s="11"/>
      <c r="B32" s="13"/>
      <c r="C32" s="19"/>
      <c r="D32" s="17"/>
      <c r="E32" s="18"/>
      <c r="F32" s="19"/>
      <c r="G32" s="23"/>
      <c r="H32" s="21"/>
      <c r="I32" s="19">
        <v>3320</v>
      </c>
      <c r="J32" s="16" t="s">
        <v>55</v>
      </c>
      <c r="K32" s="16"/>
      <c r="L32" s="16"/>
      <c r="M32" s="16"/>
      <c r="N32" s="20"/>
      <c r="O32" s="16"/>
    </row>
    <row r="33" s="1" customFormat="1" ht="24.95" customHeight="1" spans="1:15">
      <c r="A33" s="11"/>
      <c r="B33" s="13">
        <v>7</v>
      </c>
      <c r="C33" s="16" t="s">
        <v>56</v>
      </c>
      <c r="D33" s="17" t="s">
        <v>57</v>
      </c>
      <c r="E33" s="18" t="s">
        <v>27</v>
      </c>
      <c r="F33" s="19">
        <v>5</v>
      </c>
      <c r="G33" s="20">
        <f>I37</f>
        <v>1687.13</v>
      </c>
      <c r="H33" s="21">
        <f>F33*G33</f>
        <v>8435.65</v>
      </c>
      <c r="I33" s="25">
        <v>4000</v>
      </c>
      <c r="J33" s="26" t="s">
        <v>28</v>
      </c>
      <c r="K33" s="26" t="s">
        <v>29</v>
      </c>
      <c r="L33" s="26">
        <v>13625079293</v>
      </c>
      <c r="M33" s="16" t="s">
        <v>43</v>
      </c>
      <c r="N33" s="20">
        <v>1687.13</v>
      </c>
      <c r="O33" s="16"/>
    </row>
    <row r="34" s="1" customFormat="1" ht="24.95" customHeight="1" spans="1:15">
      <c r="A34" s="11"/>
      <c r="B34" s="13"/>
      <c r="C34" s="16"/>
      <c r="D34" s="17"/>
      <c r="E34" s="18"/>
      <c r="F34" s="19"/>
      <c r="G34" s="20"/>
      <c r="H34" s="21"/>
      <c r="I34" s="25">
        <v>4200</v>
      </c>
      <c r="J34" s="26" t="s">
        <v>31</v>
      </c>
      <c r="K34" s="26" t="s">
        <v>32</v>
      </c>
      <c r="L34" s="26">
        <v>15280058300</v>
      </c>
      <c r="M34" s="16"/>
      <c r="N34" s="20"/>
      <c r="O34" s="16"/>
    </row>
    <row r="35" s="1" customFormat="1" ht="24.95" customHeight="1" spans="1:15">
      <c r="A35" s="11"/>
      <c r="B35" s="13"/>
      <c r="C35" s="16"/>
      <c r="D35" s="17"/>
      <c r="E35" s="18"/>
      <c r="F35" s="19"/>
      <c r="G35" s="20"/>
      <c r="H35" s="21"/>
      <c r="I35" s="25">
        <v>4800</v>
      </c>
      <c r="J35" s="26" t="s">
        <v>33</v>
      </c>
      <c r="K35" s="26" t="s">
        <v>34</v>
      </c>
      <c r="L35" s="26">
        <v>13960727526</v>
      </c>
      <c r="M35" s="16"/>
      <c r="N35" s="20"/>
      <c r="O35" s="16"/>
    </row>
    <row r="36" s="1" customFormat="1" ht="24.95" customHeight="1" spans="1:15">
      <c r="A36" s="11"/>
      <c r="B36" s="13"/>
      <c r="C36" s="16"/>
      <c r="D36" s="17"/>
      <c r="E36" s="18"/>
      <c r="F36" s="19"/>
      <c r="G36" s="20"/>
      <c r="H36" s="21"/>
      <c r="I36" s="25">
        <v>1938.5</v>
      </c>
      <c r="J36" s="34" t="s">
        <v>58</v>
      </c>
      <c r="K36" s="35"/>
      <c r="L36" s="36"/>
      <c r="M36" s="16"/>
      <c r="N36" s="20"/>
      <c r="O36" s="16"/>
    </row>
    <row r="37" s="1" customFormat="1" ht="24.95" customHeight="1" spans="1:15">
      <c r="A37" s="11"/>
      <c r="B37" s="13"/>
      <c r="C37" s="16"/>
      <c r="D37" s="17"/>
      <c r="E37" s="18"/>
      <c r="F37" s="19"/>
      <c r="G37" s="20"/>
      <c r="H37" s="21"/>
      <c r="I37" s="25">
        <f>1659.63+27.5</f>
        <v>1687.13</v>
      </c>
      <c r="J37" s="16" t="s">
        <v>59</v>
      </c>
      <c r="K37" s="16"/>
      <c r="L37" s="16"/>
      <c r="M37" s="16"/>
      <c r="N37" s="20"/>
      <c r="O37" s="16"/>
    </row>
    <row r="38" s="1" customFormat="1" ht="24.95" customHeight="1" spans="1:15">
      <c r="A38" s="11"/>
      <c r="B38" s="13"/>
      <c r="C38" s="16"/>
      <c r="D38" s="17"/>
      <c r="E38" s="18"/>
      <c r="F38" s="19"/>
      <c r="G38" s="20"/>
      <c r="H38" s="21"/>
      <c r="I38" s="33">
        <v>2104.17</v>
      </c>
      <c r="J38" s="16" t="s">
        <v>60</v>
      </c>
      <c r="K38" s="16"/>
      <c r="L38" s="16"/>
      <c r="M38" s="16"/>
      <c r="N38" s="20"/>
      <c r="O38" s="16"/>
    </row>
    <row r="39" s="1" customFormat="1" ht="24.95" customHeight="1" spans="1:15">
      <c r="A39" s="11"/>
      <c r="B39" s="13">
        <v>8</v>
      </c>
      <c r="C39" s="16" t="s">
        <v>61</v>
      </c>
      <c r="D39" s="17" t="s">
        <v>62</v>
      </c>
      <c r="E39" s="18" t="s">
        <v>27</v>
      </c>
      <c r="F39" s="19">
        <v>16</v>
      </c>
      <c r="G39" s="20">
        <f>I39</f>
        <v>24500</v>
      </c>
      <c r="H39" s="21">
        <f>F39*G39</f>
        <v>392000</v>
      </c>
      <c r="I39" s="25">
        <v>24500</v>
      </c>
      <c r="J39" s="26" t="s">
        <v>28</v>
      </c>
      <c r="K39" s="26" t="s">
        <v>29</v>
      </c>
      <c r="L39" s="26">
        <v>13625079293</v>
      </c>
      <c r="M39" s="16" t="s">
        <v>43</v>
      </c>
      <c r="N39" s="20">
        <v>24500</v>
      </c>
      <c r="O39" s="16"/>
    </row>
    <row r="40" s="1" customFormat="1" ht="24.95" customHeight="1" spans="1:15">
      <c r="A40" s="11"/>
      <c r="B40" s="13"/>
      <c r="C40" s="16"/>
      <c r="D40" s="17"/>
      <c r="E40" s="18"/>
      <c r="F40" s="19"/>
      <c r="G40" s="20"/>
      <c r="H40" s="21"/>
      <c r="I40" s="25">
        <v>25500</v>
      </c>
      <c r="J40" s="26" t="s">
        <v>31</v>
      </c>
      <c r="K40" s="26" t="s">
        <v>32</v>
      </c>
      <c r="L40" s="26">
        <v>15280058300</v>
      </c>
      <c r="M40" s="16"/>
      <c r="N40" s="20"/>
      <c r="O40" s="16"/>
    </row>
    <row r="41" s="1" customFormat="1" ht="24.95" customHeight="1" spans="1:15">
      <c r="A41" s="11"/>
      <c r="B41" s="13"/>
      <c r="C41" s="16"/>
      <c r="D41" s="17"/>
      <c r="E41" s="18"/>
      <c r="F41" s="19"/>
      <c r="G41" s="20"/>
      <c r="H41" s="21"/>
      <c r="I41" s="25">
        <v>26000</v>
      </c>
      <c r="J41" s="26" t="s">
        <v>33</v>
      </c>
      <c r="K41" s="26" t="s">
        <v>34</v>
      </c>
      <c r="L41" s="26">
        <v>13960727526</v>
      </c>
      <c r="M41" s="16"/>
      <c r="N41" s="20"/>
      <c r="O41" s="16"/>
    </row>
    <row r="42" s="1" customFormat="1" ht="24.95" customHeight="1" spans="1:15">
      <c r="A42" s="11"/>
      <c r="B42" s="13"/>
      <c r="C42" s="16"/>
      <c r="D42" s="17"/>
      <c r="E42" s="18"/>
      <c r="F42" s="19"/>
      <c r="G42" s="20"/>
      <c r="H42" s="21"/>
      <c r="I42" s="25">
        <v>55000</v>
      </c>
      <c r="J42" s="26" t="s">
        <v>63</v>
      </c>
      <c r="K42" s="26" t="s">
        <v>64</v>
      </c>
      <c r="L42" s="26">
        <v>13779903720</v>
      </c>
      <c r="M42" s="16"/>
      <c r="N42" s="20"/>
      <c r="O42" s="16"/>
    </row>
    <row r="43" s="1" customFormat="1" ht="24.95" customHeight="1" spans="1:15">
      <c r="A43" s="11"/>
      <c r="B43" s="13"/>
      <c r="C43" s="16"/>
      <c r="D43" s="17"/>
      <c r="E43" s="18"/>
      <c r="F43" s="19"/>
      <c r="G43" s="20"/>
      <c r="H43" s="21"/>
      <c r="I43" s="27">
        <v>38000</v>
      </c>
      <c r="J43" s="27" t="s">
        <v>65</v>
      </c>
      <c r="K43" s="27"/>
      <c r="L43" s="27"/>
      <c r="M43" s="16"/>
      <c r="N43" s="20"/>
      <c r="O43" s="16"/>
    </row>
    <row r="44" s="1" customFormat="1" ht="24.95" customHeight="1" spans="1:15">
      <c r="A44" s="11"/>
      <c r="B44" s="13">
        <v>9</v>
      </c>
      <c r="C44" s="16" t="s">
        <v>66</v>
      </c>
      <c r="D44" s="17" t="s">
        <v>67</v>
      </c>
      <c r="E44" s="18" t="s">
        <v>27</v>
      </c>
      <c r="F44" s="19">
        <v>24</v>
      </c>
      <c r="G44" s="20">
        <f>I44</f>
        <v>18000</v>
      </c>
      <c r="H44" s="21">
        <f>F44*G44</f>
        <v>432000</v>
      </c>
      <c r="I44" s="25">
        <v>18000</v>
      </c>
      <c r="J44" s="26" t="s">
        <v>28</v>
      </c>
      <c r="K44" s="26" t="s">
        <v>29</v>
      </c>
      <c r="L44" s="26">
        <v>13625079293</v>
      </c>
      <c r="M44" s="16" t="s">
        <v>43</v>
      </c>
      <c r="N44" s="20">
        <v>18000</v>
      </c>
      <c r="O44" s="16"/>
    </row>
    <row r="45" s="1" customFormat="1" ht="24.95" customHeight="1" spans="1:15">
      <c r="A45" s="11"/>
      <c r="B45" s="13"/>
      <c r="C45" s="16"/>
      <c r="D45" s="17"/>
      <c r="E45" s="18"/>
      <c r="F45" s="19"/>
      <c r="G45" s="20"/>
      <c r="H45" s="21"/>
      <c r="I45" s="25">
        <v>20000</v>
      </c>
      <c r="J45" s="26" t="s">
        <v>31</v>
      </c>
      <c r="K45" s="26" t="s">
        <v>32</v>
      </c>
      <c r="L45" s="26">
        <v>15280058300</v>
      </c>
      <c r="M45" s="16"/>
      <c r="N45" s="20"/>
      <c r="O45" s="16"/>
    </row>
    <row r="46" s="1" customFormat="1" ht="24.95" customHeight="1" spans="1:15">
      <c r="A46" s="11"/>
      <c r="B46" s="13"/>
      <c r="C46" s="16"/>
      <c r="D46" s="17"/>
      <c r="E46" s="18"/>
      <c r="F46" s="19"/>
      <c r="G46" s="20"/>
      <c r="H46" s="21"/>
      <c r="I46" s="25">
        <v>19500</v>
      </c>
      <c r="J46" s="26" t="s">
        <v>33</v>
      </c>
      <c r="K46" s="26" t="s">
        <v>34</v>
      </c>
      <c r="L46" s="26">
        <v>13960727526</v>
      </c>
      <c r="M46" s="16"/>
      <c r="N46" s="20"/>
      <c r="O46" s="16"/>
    </row>
    <row r="47" s="1" customFormat="1" ht="24.95" customHeight="1" spans="1:15">
      <c r="A47" s="11"/>
      <c r="B47" s="13"/>
      <c r="C47" s="16"/>
      <c r="D47" s="17"/>
      <c r="E47" s="18"/>
      <c r="F47" s="19"/>
      <c r="G47" s="20"/>
      <c r="H47" s="21"/>
      <c r="I47" s="25">
        <v>35000</v>
      </c>
      <c r="J47" s="26" t="s">
        <v>63</v>
      </c>
      <c r="K47" s="26" t="s">
        <v>64</v>
      </c>
      <c r="L47" s="26">
        <v>13779903720</v>
      </c>
      <c r="M47" s="16"/>
      <c r="N47" s="20"/>
      <c r="O47" s="16"/>
    </row>
    <row r="48" s="1" customFormat="1" ht="24.95" customHeight="1" spans="1:15">
      <c r="A48" s="11"/>
      <c r="B48" s="13"/>
      <c r="C48" s="16"/>
      <c r="D48" s="17"/>
      <c r="E48" s="18"/>
      <c r="F48" s="19"/>
      <c r="G48" s="20"/>
      <c r="H48" s="21"/>
      <c r="I48" s="27">
        <v>29000</v>
      </c>
      <c r="J48" s="27" t="s">
        <v>65</v>
      </c>
      <c r="K48" s="27"/>
      <c r="L48" s="27"/>
      <c r="M48" s="16"/>
      <c r="N48" s="20"/>
      <c r="O48" s="16"/>
    </row>
    <row r="49" s="1" customFormat="1" ht="24.95" customHeight="1" spans="1:15">
      <c r="A49" s="11"/>
      <c r="B49" s="13">
        <v>10</v>
      </c>
      <c r="C49" s="16" t="s">
        <v>68</v>
      </c>
      <c r="D49" s="17" t="s">
        <v>69</v>
      </c>
      <c r="E49" s="18" t="s">
        <v>27</v>
      </c>
      <c r="F49" s="19">
        <v>3</v>
      </c>
      <c r="G49" s="20">
        <f>I52</f>
        <v>12500</v>
      </c>
      <c r="H49" s="21">
        <f>F49*G49</f>
        <v>37500</v>
      </c>
      <c r="I49" s="25">
        <v>16000</v>
      </c>
      <c r="J49" s="26" t="s">
        <v>28</v>
      </c>
      <c r="K49" s="26" t="s">
        <v>29</v>
      </c>
      <c r="L49" s="26">
        <v>13625079293</v>
      </c>
      <c r="M49" s="16" t="s">
        <v>43</v>
      </c>
      <c r="N49" s="20">
        <v>12500</v>
      </c>
      <c r="O49" s="16"/>
    </row>
    <row r="50" s="1" customFormat="1" ht="24.95" customHeight="1" spans="1:15">
      <c r="A50" s="11"/>
      <c r="B50" s="13"/>
      <c r="C50" s="16"/>
      <c r="D50" s="17"/>
      <c r="E50" s="18"/>
      <c r="F50" s="19"/>
      <c r="G50" s="20"/>
      <c r="H50" s="21"/>
      <c r="I50" s="25">
        <v>16000</v>
      </c>
      <c r="J50" s="26" t="s">
        <v>31</v>
      </c>
      <c r="K50" s="26" t="s">
        <v>32</v>
      </c>
      <c r="L50" s="26">
        <v>15280058300</v>
      </c>
      <c r="M50" s="16"/>
      <c r="N50" s="20"/>
      <c r="O50" s="16"/>
    </row>
    <row r="51" s="1" customFormat="1" ht="24.95" customHeight="1" spans="1:15">
      <c r="A51" s="11"/>
      <c r="B51" s="13"/>
      <c r="C51" s="16"/>
      <c r="D51" s="17"/>
      <c r="E51" s="18"/>
      <c r="F51" s="19"/>
      <c r="G51" s="20"/>
      <c r="H51" s="21"/>
      <c r="I51" s="25">
        <v>16500</v>
      </c>
      <c r="J51" s="26" t="s">
        <v>33</v>
      </c>
      <c r="K51" s="26" t="s">
        <v>34</v>
      </c>
      <c r="L51" s="26">
        <v>13960727526</v>
      </c>
      <c r="M51" s="16"/>
      <c r="N51" s="20"/>
      <c r="O51" s="16"/>
    </row>
    <row r="52" s="1" customFormat="1" ht="24.95" customHeight="1" spans="1:15">
      <c r="A52" s="11"/>
      <c r="B52" s="13"/>
      <c r="C52" s="16"/>
      <c r="D52" s="17"/>
      <c r="E52" s="18"/>
      <c r="F52" s="19"/>
      <c r="G52" s="20"/>
      <c r="H52" s="21"/>
      <c r="I52" s="25">
        <v>12500</v>
      </c>
      <c r="J52" s="26" t="s">
        <v>63</v>
      </c>
      <c r="K52" s="26" t="s">
        <v>64</v>
      </c>
      <c r="L52" s="26">
        <v>13779903720</v>
      </c>
      <c r="M52" s="16"/>
      <c r="N52" s="20"/>
      <c r="O52" s="16"/>
    </row>
    <row r="53" s="1" customFormat="1" ht="24.95" customHeight="1" spans="1:15">
      <c r="A53" s="11"/>
      <c r="B53" s="13"/>
      <c r="C53" s="16"/>
      <c r="D53" s="17"/>
      <c r="E53" s="18"/>
      <c r="F53" s="19"/>
      <c r="G53" s="20"/>
      <c r="H53" s="21"/>
      <c r="I53" s="27">
        <v>23000</v>
      </c>
      <c r="J53" s="27" t="s">
        <v>65</v>
      </c>
      <c r="K53" s="27"/>
      <c r="L53" s="27"/>
      <c r="M53" s="16"/>
      <c r="N53" s="20"/>
      <c r="O53" s="16"/>
    </row>
    <row r="54" s="1" customFormat="1" ht="24.95" customHeight="1" spans="1:15">
      <c r="A54" s="11"/>
      <c r="B54" s="13">
        <v>12</v>
      </c>
      <c r="C54" s="16" t="s">
        <v>70</v>
      </c>
      <c r="D54" s="17" t="s">
        <v>71</v>
      </c>
      <c r="E54" s="18" t="s">
        <v>27</v>
      </c>
      <c r="F54" s="19">
        <v>3</v>
      </c>
      <c r="G54" s="20">
        <f>I54</f>
        <v>1100</v>
      </c>
      <c r="H54" s="21">
        <f>F54*G54</f>
        <v>3300</v>
      </c>
      <c r="I54" s="37">
        <v>1100</v>
      </c>
      <c r="J54" s="26" t="s">
        <v>63</v>
      </c>
      <c r="K54" s="26" t="s">
        <v>64</v>
      </c>
      <c r="L54" s="26">
        <v>13779903720</v>
      </c>
      <c r="M54" s="16" t="s">
        <v>43</v>
      </c>
      <c r="N54" s="20">
        <v>1100</v>
      </c>
      <c r="O54" s="16"/>
    </row>
    <row r="55" s="1" customFormat="1" ht="24.95" customHeight="1" spans="1:15">
      <c r="A55" s="11"/>
      <c r="B55" s="13"/>
      <c r="C55" s="16"/>
      <c r="D55" s="17"/>
      <c r="E55" s="18"/>
      <c r="F55" s="19"/>
      <c r="G55" s="20"/>
      <c r="H55" s="21"/>
      <c r="I55" s="37">
        <v>1200</v>
      </c>
      <c r="J55" s="26" t="s">
        <v>72</v>
      </c>
      <c r="K55" s="26" t="s">
        <v>73</v>
      </c>
      <c r="L55" s="26">
        <v>18605901899</v>
      </c>
      <c r="M55" s="16"/>
      <c r="N55" s="20"/>
      <c r="O55" s="16"/>
    </row>
    <row r="56" s="1" customFormat="1" ht="24.95" customHeight="1" spans="1:15">
      <c r="A56" s="11"/>
      <c r="B56" s="13"/>
      <c r="C56" s="16"/>
      <c r="D56" s="17"/>
      <c r="E56" s="18"/>
      <c r="F56" s="19"/>
      <c r="G56" s="20"/>
      <c r="H56" s="21"/>
      <c r="I56" s="37">
        <v>13500</v>
      </c>
      <c r="J56" s="26" t="s">
        <v>74</v>
      </c>
      <c r="K56" s="26" t="s">
        <v>75</v>
      </c>
      <c r="L56" s="26">
        <v>13960072980</v>
      </c>
      <c r="M56" s="16"/>
      <c r="N56" s="20"/>
      <c r="O56" s="16"/>
    </row>
    <row r="57" s="1" customFormat="1" ht="24.95" customHeight="1" spans="1:15">
      <c r="A57" s="11"/>
      <c r="B57" s="13"/>
      <c r="C57" s="16"/>
      <c r="D57" s="17"/>
      <c r="E57" s="18"/>
      <c r="F57" s="19"/>
      <c r="G57" s="20"/>
      <c r="H57" s="21"/>
      <c r="I57" s="16">
        <v>3158</v>
      </c>
      <c r="J57" s="16" t="s">
        <v>76</v>
      </c>
      <c r="K57" s="16"/>
      <c r="L57" s="16"/>
      <c r="M57" s="16"/>
      <c r="N57" s="20"/>
      <c r="O57" s="16"/>
    </row>
    <row r="58" s="1" customFormat="1" ht="24.95" customHeight="1" spans="1:15">
      <c r="A58" s="11"/>
      <c r="B58" s="13">
        <v>12</v>
      </c>
      <c r="C58" s="16" t="s">
        <v>77</v>
      </c>
      <c r="D58" s="17" t="s">
        <v>78</v>
      </c>
      <c r="E58" s="18" t="s">
        <v>27</v>
      </c>
      <c r="F58" s="19">
        <v>11</v>
      </c>
      <c r="G58" s="20">
        <f>I58</f>
        <v>550</v>
      </c>
      <c r="H58" s="21">
        <f>F58*G58</f>
        <v>6050</v>
      </c>
      <c r="I58" s="37">
        <v>550</v>
      </c>
      <c r="J58" s="26" t="s">
        <v>63</v>
      </c>
      <c r="K58" s="26" t="s">
        <v>64</v>
      </c>
      <c r="L58" s="26">
        <v>13779903720</v>
      </c>
      <c r="M58" s="16" t="s">
        <v>43</v>
      </c>
      <c r="N58" s="20">
        <v>550</v>
      </c>
      <c r="O58" s="16"/>
    </row>
    <row r="59" s="1" customFormat="1" ht="24.95" customHeight="1" spans="1:15">
      <c r="A59" s="11"/>
      <c r="B59" s="13"/>
      <c r="C59" s="16"/>
      <c r="D59" s="17"/>
      <c r="E59" s="18"/>
      <c r="F59" s="19"/>
      <c r="G59" s="20"/>
      <c r="H59" s="21"/>
      <c r="I59" s="37">
        <v>600</v>
      </c>
      <c r="J59" s="26" t="s">
        <v>72</v>
      </c>
      <c r="K59" s="26" t="s">
        <v>73</v>
      </c>
      <c r="L59" s="26">
        <v>18605901899</v>
      </c>
      <c r="M59" s="16"/>
      <c r="N59" s="20"/>
      <c r="O59" s="16"/>
    </row>
    <row r="60" s="1" customFormat="1" ht="24.95" customHeight="1" spans="1:15">
      <c r="A60" s="11"/>
      <c r="B60" s="13"/>
      <c r="C60" s="16"/>
      <c r="D60" s="17"/>
      <c r="E60" s="18"/>
      <c r="F60" s="19"/>
      <c r="G60" s="20"/>
      <c r="H60" s="21"/>
      <c r="I60" s="37">
        <v>580</v>
      </c>
      <c r="J60" s="26" t="s">
        <v>74</v>
      </c>
      <c r="K60" s="26" t="s">
        <v>75</v>
      </c>
      <c r="L60" s="26">
        <v>13960072980</v>
      </c>
      <c r="M60" s="16"/>
      <c r="N60" s="20"/>
      <c r="O60" s="16"/>
    </row>
    <row r="61" s="1" customFormat="1" ht="24.95" customHeight="1" spans="1:15">
      <c r="A61" s="11"/>
      <c r="B61" s="13"/>
      <c r="C61" s="16"/>
      <c r="D61" s="17"/>
      <c r="E61" s="18"/>
      <c r="F61" s="19"/>
      <c r="G61" s="20"/>
      <c r="H61" s="21"/>
      <c r="I61" s="16">
        <v>2471.3</v>
      </c>
      <c r="J61" s="16" t="s">
        <v>79</v>
      </c>
      <c r="K61" s="16"/>
      <c r="L61" s="16"/>
      <c r="M61" s="16"/>
      <c r="N61" s="20"/>
      <c r="O61" s="16"/>
    </row>
    <row r="62" s="1" customFormat="1" ht="24.95" customHeight="1" spans="1:15">
      <c r="A62" s="11"/>
      <c r="B62" s="13">
        <v>13</v>
      </c>
      <c r="C62" s="16" t="s">
        <v>80</v>
      </c>
      <c r="D62" s="17" t="s">
        <v>81</v>
      </c>
      <c r="E62" s="18" t="s">
        <v>27</v>
      </c>
      <c r="F62" s="19">
        <v>131</v>
      </c>
      <c r="G62" s="23">
        <f>ROUND(I67,2)</f>
        <v>1120.69</v>
      </c>
      <c r="H62" s="21">
        <f>F62*G62</f>
        <v>146810.39</v>
      </c>
      <c r="I62" s="37">
        <v>3500</v>
      </c>
      <c r="J62" s="26" t="s">
        <v>28</v>
      </c>
      <c r="K62" s="26" t="s">
        <v>29</v>
      </c>
      <c r="L62" s="26">
        <v>13625079293</v>
      </c>
      <c r="M62" s="16" t="s">
        <v>43</v>
      </c>
      <c r="N62" s="20">
        <v>1120.69</v>
      </c>
      <c r="O62" s="16"/>
    </row>
    <row r="63" s="1" customFormat="1" ht="24.95" customHeight="1" spans="1:15">
      <c r="A63" s="11"/>
      <c r="B63" s="13"/>
      <c r="C63" s="16"/>
      <c r="D63" s="17"/>
      <c r="E63" s="18"/>
      <c r="F63" s="19"/>
      <c r="G63" s="23"/>
      <c r="H63" s="21"/>
      <c r="I63" s="37">
        <v>4200</v>
      </c>
      <c r="J63" s="26" t="s">
        <v>31</v>
      </c>
      <c r="K63" s="26" t="s">
        <v>32</v>
      </c>
      <c r="L63" s="26">
        <v>15280058300</v>
      </c>
      <c r="M63" s="16"/>
      <c r="N63" s="20"/>
      <c r="O63" s="16"/>
    </row>
    <row r="64" s="1" customFormat="1" ht="24.95" customHeight="1" spans="1:15">
      <c r="A64" s="11"/>
      <c r="B64" s="13"/>
      <c r="C64" s="16"/>
      <c r="D64" s="17"/>
      <c r="E64" s="18"/>
      <c r="F64" s="19"/>
      <c r="G64" s="23"/>
      <c r="H64" s="21"/>
      <c r="I64" s="37">
        <v>3800</v>
      </c>
      <c r="J64" s="26" t="s">
        <v>33</v>
      </c>
      <c r="K64" s="26" t="s">
        <v>34</v>
      </c>
      <c r="L64" s="26">
        <v>13960727526</v>
      </c>
      <c r="M64" s="16"/>
      <c r="N64" s="20"/>
      <c r="O64" s="16"/>
    </row>
    <row r="65" s="1" customFormat="1" ht="24.95" customHeight="1" spans="1:15">
      <c r="A65" s="11"/>
      <c r="B65" s="13"/>
      <c r="C65" s="16"/>
      <c r="D65" s="17"/>
      <c r="E65" s="18"/>
      <c r="F65" s="19"/>
      <c r="G65" s="23"/>
      <c r="H65" s="21"/>
      <c r="I65" s="38">
        <v>1128.5</v>
      </c>
      <c r="J65" s="39" t="s">
        <v>82</v>
      </c>
      <c r="K65" s="40"/>
      <c r="L65" s="41"/>
      <c r="M65" s="16"/>
      <c r="N65" s="20"/>
      <c r="O65" s="16"/>
    </row>
    <row r="66" s="1" customFormat="1" ht="24.95" customHeight="1" spans="1:15">
      <c r="A66" s="11"/>
      <c r="B66" s="13"/>
      <c r="C66" s="16"/>
      <c r="D66" s="17"/>
      <c r="E66" s="18"/>
      <c r="F66" s="19"/>
      <c r="G66" s="23"/>
      <c r="H66" s="21"/>
      <c r="I66" s="25">
        <v>2212.84</v>
      </c>
      <c r="J66" s="27" t="s">
        <v>83</v>
      </c>
      <c r="K66" s="27"/>
      <c r="L66" s="27"/>
      <c r="M66" s="16"/>
      <c r="N66" s="20"/>
      <c r="O66" s="16"/>
    </row>
    <row r="67" s="1" customFormat="1" ht="24.95" customHeight="1" spans="1:15">
      <c r="A67" s="11"/>
      <c r="B67" s="13"/>
      <c r="C67" s="16"/>
      <c r="D67" s="17"/>
      <c r="E67" s="18"/>
      <c r="F67" s="19"/>
      <c r="G67" s="23"/>
      <c r="H67" s="21"/>
      <c r="I67" s="42">
        <v>1120.69</v>
      </c>
      <c r="J67" s="27" t="s">
        <v>84</v>
      </c>
      <c r="K67" s="27"/>
      <c r="L67" s="27"/>
      <c r="M67" s="16"/>
      <c r="N67" s="20"/>
      <c r="O67" s="16"/>
    </row>
    <row r="68" s="1" customFormat="1" ht="24.95" customHeight="1" spans="1:15">
      <c r="A68" s="11"/>
      <c r="B68" s="13">
        <v>14</v>
      </c>
      <c r="C68" s="16" t="s">
        <v>85</v>
      </c>
      <c r="D68" s="17" t="s">
        <v>86</v>
      </c>
      <c r="E68" s="18" t="s">
        <v>27</v>
      </c>
      <c r="F68" s="18">
        <f>60*7</f>
        <v>420</v>
      </c>
      <c r="G68" s="20">
        <f>ROUND(I73,2)</f>
        <v>50</v>
      </c>
      <c r="H68" s="21">
        <f>F68*G68</f>
        <v>21000</v>
      </c>
      <c r="I68" s="37">
        <v>50</v>
      </c>
      <c r="J68" s="26" t="s">
        <v>28</v>
      </c>
      <c r="K68" s="26" t="s">
        <v>29</v>
      </c>
      <c r="L68" s="26">
        <v>13625079293</v>
      </c>
      <c r="M68" s="16" t="s">
        <v>43</v>
      </c>
      <c r="N68" s="20">
        <v>50</v>
      </c>
      <c r="O68" s="16"/>
    </row>
    <row r="69" s="1" customFormat="1" ht="24.95" customHeight="1" spans="1:15">
      <c r="A69" s="11"/>
      <c r="B69" s="13"/>
      <c r="C69" s="16"/>
      <c r="D69" s="17"/>
      <c r="E69" s="18"/>
      <c r="F69" s="18"/>
      <c r="G69" s="20"/>
      <c r="H69" s="21"/>
      <c r="I69" s="37">
        <v>55</v>
      </c>
      <c r="J69" s="26" t="s">
        <v>31</v>
      </c>
      <c r="K69" s="26" t="s">
        <v>32</v>
      </c>
      <c r="L69" s="26">
        <v>15280058300</v>
      </c>
      <c r="M69" s="16"/>
      <c r="N69" s="20"/>
      <c r="O69" s="16"/>
    </row>
    <row r="70" s="1" customFormat="1" ht="24.95" customHeight="1" spans="1:15">
      <c r="A70" s="11"/>
      <c r="B70" s="13"/>
      <c r="C70" s="16"/>
      <c r="D70" s="17"/>
      <c r="E70" s="18"/>
      <c r="F70" s="18"/>
      <c r="G70" s="20"/>
      <c r="H70" s="21"/>
      <c r="I70" s="37">
        <v>60</v>
      </c>
      <c r="J70" s="26" t="s">
        <v>33</v>
      </c>
      <c r="K70" s="26" t="s">
        <v>34</v>
      </c>
      <c r="L70" s="26">
        <v>13960727526</v>
      </c>
      <c r="M70" s="16"/>
      <c r="N70" s="20"/>
      <c r="O70" s="16"/>
    </row>
    <row r="71" s="1" customFormat="1" ht="24.95" customHeight="1" spans="1:15">
      <c r="A71" s="11"/>
      <c r="B71" s="13"/>
      <c r="C71" s="16"/>
      <c r="D71" s="17"/>
      <c r="E71" s="18"/>
      <c r="F71" s="18"/>
      <c r="G71" s="20"/>
      <c r="H71" s="21"/>
      <c r="I71" s="27">
        <f>(132.41+87.65)/2</f>
        <v>110.03</v>
      </c>
      <c r="J71" s="27" t="s">
        <v>87</v>
      </c>
      <c r="K71" s="27"/>
      <c r="L71" s="27"/>
      <c r="M71" s="16"/>
      <c r="N71" s="20"/>
      <c r="O71" s="16"/>
    </row>
    <row r="72" s="1" customFormat="1" ht="24.95" customHeight="1" spans="1:15">
      <c r="A72" s="11"/>
      <c r="B72" s="13"/>
      <c r="C72" s="16"/>
      <c r="D72" s="17"/>
      <c r="E72" s="18"/>
      <c r="F72" s="18"/>
      <c r="G72" s="20"/>
      <c r="H72" s="21"/>
      <c r="I72" s="27">
        <v>73.76</v>
      </c>
      <c r="J72" s="28" t="s">
        <v>88</v>
      </c>
      <c r="K72" s="29"/>
      <c r="L72" s="30"/>
      <c r="M72" s="16"/>
      <c r="N72" s="20"/>
      <c r="O72" s="16"/>
    </row>
    <row r="73" s="1" customFormat="1" ht="24.95" customHeight="1" spans="1:15">
      <c r="A73" s="11"/>
      <c r="B73" s="13"/>
      <c r="C73" s="16"/>
      <c r="D73" s="17"/>
      <c r="E73" s="18"/>
      <c r="F73" s="18"/>
      <c r="G73" s="20"/>
      <c r="H73" s="21"/>
      <c r="I73" s="26">
        <v>50</v>
      </c>
      <c r="J73" s="26" t="s">
        <v>89</v>
      </c>
      <c r="K73" s="26"/>
      <c r="L73" s="26"/>
      <c r="M73" s="16"/>
      <c r="N73" s="20"/>
      <c r="O73" s="16"/>
    </row>
    <row r="74" s="1" customFormat="1" ht="24.95" customHeight="1" spans="1:15">
      <c r="A74" s="11"/>
      <c r="B74" s="13">
        <v>15</v>
      </c>
      <c r="C74" s="16" t="s">
        <v>90</v>
      </c>
      <c r="D74" s="17" t="s">
        <v>91</v>
      </c>
      <c r="E74" s="18" t="s">
        <v>27</v>
      </c>
      <c r="F74" s="18">
        <f>60*13</f>
        <v>780</v>
      </c>
      <c r="G74" s="20">
        <f>ROUND(I79,2)</f>
        <v>40</v>
      </c>
      <c r="H74" s="21">
        <f>F74*G74</f>
        <v>31200</v>
      </c>
      <c r="I74" s="37">
        <v>45</v>
      </c>
      <c r="J74" s="26" t="s">
        <v>28</v>
      </c>
      <c r="K74" s="26" t="s">
        <v>29</v>
      </c>
      <c r="L74" s="26">
        <v>13625079293</v>
      </c>
      <c r="M74" s="16" t="s">
        <v>43</v>
      </c>
      <c r="N74" s="20">
        <v>40</v>
      </c>
      <c r="O74" s="16"/>
    </row>
    <row r="75" s="1" customFormat="1" ht="24.95" customHeight="1" spans="1:15">
      <c r="A75" s="11"/>
      <c r="B75" s="13"/>
      <c r="C75" s="16"/>
      <c r="D75" s="17"/>
      <c r="E75" s="18"/>
      <c r="F75" s="18"/>
      <c r="G75" s="20"/>
      <c r="H75" s="21"/>
      <c r="I75" s="37">
        <v>45</v>
      </c>
      <c r="J75" s="26" t="s">
        <v>31</v>
      </c>
      <c r="K75" s="26" t="s">
        <v>32</v>
      </c>
      <c r="L75" s="26">
        <v>15280058300</v>
      </c>
      <c r="M75" s="16"/>
      <c r="N75" s="20"/>
      <c r="O75" s="16"/>
    </row>
    <row r="76" s="1" customFormat="1" ht="24.95" customHeight="1" spans="1:15">
      <c r="A76" s="11"/>
      <c r="B76" s="13"/>
      <c r="C76" s="16"/>
      <c r="D76" s="17"/>
      <c r="E76" s="18"/>
      <c r="F76" s="18"/>
      <c r="G76" s="20"/>
      <c r="H76" s="21"/>
      <c r="I76" s="37">
        <v>50</v>
      </c>
      <c r="J76" s="26" t="s">
        <v>33</v>
      </c>
      <c r="K76" s="26" t="s">
        <v>34</v>
      </c>
      <c r="L76" s="26">
        <v>13960727526</v>
      </c>
      <c r="M76" s="16"/>
      <c r="N76" s="20"/>
      <c r="O76" s="16"/>
    </row>
    <row r="77" s="1" customFormat="1" ht="24.95" customHeight="1" spans="1:15">
      <c r="A77" s="11"/>
      <c r="B77" s="13"/>
      <c r="C77" s="16"/>
      <c r="D77" s="17"/>
      <c r="E77" s="18"/>
      <c r="F77" s="18"/>
      <c r="G77" s="20"/>
      <c r="H77" s="21"/>
      <c r="I77" s="16">
        <v>87.65</v>
      </c>
      <c r="J77" s="16" t="s">
        <v>92</v>
      </c>
      <c r="K77" s="16"/>
      <c r="L77" s="16"/>
      <c r="M77" s="16"/>
      <c r="N77" s="20"/>
      <c r="O77" s="16"/>
    </row>
    <row r="78" s="1" customFormat="1" ht="24.95" customHeight="1" spans="1:15">
      <c r="A78" s="11"/>
      <c r="B78" s="13"/>
      <c r="C78" s="16"/>
      <c r="D78" s="17"/>
      <c r="E78" s="18"/>
      <c r="F78" s="18"/>
      <c r="G78" s="20"/>
      <c r="H78" s="21"/>
      <c r="I78" s="17">
        <f>(20.59+73.76)/2</f>
        <v>47.175</v>
      </c>
      <c r="J78" s="43" t="s">
        <v>88</v>
      </c>
      <c r="K78" s="44"/>
      <c r="L78" s="45"/>
      <c r="M78" s="16"/>
      <c r="N78" s="20"/>
      <c r="O78" s="16"/>
    </row>
    <row r="79" s="1" customFormat="1" ht="24.95" customHeight="1" spans="1:15">
      <c r="A79" s="11"/>
      <c r="B79" s="13"/>
      <c r="C79" s="16"/>
      <c r="D79" s="17"/>
      <c r="E79" s="18"/>
      <c r="F79" s="18"/>
      <c r="G79" s="20"/>
      <c r="H79" s="21"/>
      <c r="I79" s="19">
        <v>40</v>
      </c>
      <c r="J79" s="19" t="s">
        <v>93</v>
      </c>
      <c r="K79" s="19"/>
      <c r="L79" s="19"/>
      <c r="M79" s="16"/>
      <c r="N79" s="20"/>
      <c r="O79" s="16"/>
    </row>
    <row r="80" s="1" customFormat="1" ht="24.95" customHeight="1" spans="1:15">
      <c r="A80" s="11"/>
      <c r="B80" s="13">
        <v>16</v>
      </c>
      <c r="C80" s="16" t="s">
        <v>94</v>
      </c>
      <c r="D80" s="17" t="s">
        <v>95</v>
      </c>
      <c r="E80" s="18" t="s">
        <v>27</v>
      </c>
      <c r="F80" s="18">
        <f>60*21</f>
        <v>1260</v>
      </c>
      <c r="G80" s="20">
        <f>I85</f>
        <v>20</v>
      </c>
      <c r="H80" s="21">
        <f>F80*G80</f>
        <v>25200</v>
      </c>
      <c r="I80" s="37">
        <v>35</v>
      </c>
      <c r="J80" s="26" t="s">
        <v>28</v>
      </c>
      <c r="K80" s="26" t="s">
        <v>29</v>
      </c>
      <c r="L80" s="26">
        <v>13625079293</v>
      </c>
      <c r="M80" s="16" t="s">
        <v>43</v>
      </c>
      <c r="N80" s="20">
        <v>20</v>
      </c>
      <c r="O80" s="16"/>
    </row>
    <row r="81" s="1" customFormat="1" ht="24.95" customHeight="1" spans="1:15">
      <c r="A81" s="11"/>
      <c r="B81" s="13"/>
      <c r="C81" s="16"/>
      <c r="D81" s="17"/>
      <c r="E81" s="18"/>
      <c r="F81" s="18"/>
      <c r="G81" s="20"/>
      <c r="H81" s="21"/>
      <c r="I81" s="37">
        <v>38</v>
      </c>
      <c r="J81" s="26" t="s">
        <v>31</v>
      </c>
      <c r="K81" s="26" t="s">
        <v>32</v>
      </c>
      <c r="L81" s="26">
        <v>15280058300</v>
      </c>
      <c r="M81" s="16"/>
      <c r="N81" s="20"/>
      <c r="O81" s="16"/>
    </row>
    <row r="82" s="1" customFormat="1" ht="24.95" customHeight="1" spans="1:15">
      <c r="A82" s="11"/>
      <c r="B82" s="13"/>
      <c r="C82" s="16"/>
      <c r="D82" s="17"/>
      <c r="E82" s="18"/>
      <c r="F82" s="18"/>
      <c r="G82" s="20"/>
      <c r="H82" s="21"/>
      <c r="I82" s="37">
        <v>40</v>
      </c>
      <c r="J82" s="26" t="s">
        <v>33</v>
      </c>
      <c r="K82" s="26" t="s">
        <v>34</v>
      </c>
      <c r="L82" s="26">
        <v>13960727526</v>
      </c>
      <c r="M82" s="16"/>
      <c r="N82" s="20"/>
      <c r="O82" s="16"/>
    </row>
    <row r="83" s="1" customFormat="1" ht="24.95" customHeight="1" spans="1:15">
      <c r="A83" s="11"/>
      <c r="B83" s="13"/>
      <c r="C83" s="16"/>
      <c r="D83" s="17"/>
      <c r="E83" s="18"/>
      <c r="F83" s="18"/>
      <c r="G83" s="20"/>
      <c r="H83" s="21"/>
      <c r="I83" s="16">
        <v>67.44</v>
      </c>
      <c r="J83" s="16" t="s">
        <v>96</v>
      </c>
      <c r="K83" s="16"/>
      <c r="L83" s="16"/>
      <c r="M83" s="16"/>
      <c r="N83" s="20"/>
      <c r="O83" s="16"/>
    </row>
    <row r="84" s="1" customFormat="1" ht="24.95" customHeight="1" spans="1:15">
      <c r="A84" s="11"/>
      <c r="B84" s="13"/>
      <c r="C84" s="16"/>
      <c r="D84" s="17"/>
      <c r="E84" s="18"/>
      <c r="F84" s="18"/>
      <c r="G84" s="20"/>
      <c r="H84" s="21"/>
      <c r="I84" s="16">
        <v>20.59</v>
      </c>
      <c r="J84" s="43" t="s">
        <v>88</v>
      </c>
      <c r="K84" s="44"/>
      <c r="L84" s="45"/>
      <c r="M84" s="16"/>
      <c r="N84" s="20"/>
      <c r="O84" s="16"/>
    </row>
    <row r="85" s="1" customFormat="1" ht="24.95" customHeight="1" spans="1:15">
      <c r="A85" s="11"/>
      <c r="B85" s="13"/>
      <c r="C85" s="16"/>
      <c r="D85" s="17"/>
      <c r="E85" s="18"/>
      <c r="F85" s="18"/>
      <c r="G85" s="20"/>
      <c r="H85" s="21"/>
      <c r="I85" s="19">
        <v>20</v>
      </c>
      <c r="J85" s="19" t="s">
        <v>97</v>
      </c>
      <c r="K85" s="19"/>
      <c r="L85" s="19"/>
      <c r="M85" s="16"/>
      <c r="N85" s="20"/>
      <c r="O85" s="16"/>
    </row>
    <row r="86" s="1" customFormat="1" ht="43.5" customHeight="1" spans="1:15">
      <c r="A86" s="11"/>
      <c r="B86" s="13">
        <v>17</v>
      </c>
      <c r="C86" s="16" t="s">
        <v>98</v>
      </c>
      <c r="D86" s="17" t="s">
        <v>99</v>
      </c>
      <c r="E86" s="18" t="s">
        <v>27</v>
      </c>
      <c r="F86" s="18">
        <f>64*7</f>
        <v>448</v>
      </c>
      <c r="G86" s="20">
        <f>I88</f>
        <v>79.63</v>
      </c>
      <c r="H86" s="21">
        <f>F86*G86</f>
        <v>35674.24</v>
      </c>
      <c r="I86" s="25">
        <v>90</v>
      </c>
      <c r="J86" s="34" t="s">
        <v>100</v>
      </c>
      <c r="K86" s="35"/>
      <c r="L86" s="36"/>
      <c r="M86" s="16" t="s">
        <v>43</v>
      </c>
      <c r="N86" s="20">
        <v>79.63</v>
      </c>
      <c r="O86" s="16"/>
    </row>
    <row r="87" s="1" customFormat="1" ht="43.5" customHeight="1" spans="1:15">
      <c r="A87" s="11"/>
      <c r="B87" s="13"/>
      <c r="C87" s="16"/>
      <c r="D87" s="17"/>
      <c r="E87" s="18"/>
      <c r="F87" s="18"/>
      <c r="G87" s="20"/>
      <c r="H87" s="21"/>
      <c r="I87" s="16">
        <f>123.58</f>
        <v>123.58</v>
      </c>
      <c r="J87" s="16" t="s">
        <v>101</v>
      </c>
      <c r="K87" s="16"/>
      <c r="L87" s="16"/>
      <c r="M87" s="16"/>
      <c r="N87" s="20"/>
      <c r="O87" s="16"/>
    </row>
    <row r="88" s="1" customFormat="1" ht="43.5" customHeight="1" spans="1:15">
      <c r="A88" s="11"/>
      <c r="B88" s="13"/>
      <c r="C88" s="16"/>
      <c r="D88" s="17"/>
      <c r="E88" s="18"/>
      <c r="F88" s="18"/>
      <c r="G88" s="20"/>
      <c r="H88" s="21"/>
      <c r="I88" s="19">
        <v>79.63</v>
      </c>
      <c r="J88" s="46" t="s">
        <v>102</v>
      </c>
      <c r="K88" s="46"/>
      <c r="L88" s="46"/>
      <c r="M88" s="16"/>
      <c r="N88" s="20"/>
      <c r="O88" s="16"/>
    </row>
    <row r="89" s="1" customFormat="1" ht="43.5" customHeight="1" spans="1:15">
      <c r="A89" s="11"/>
      <c r="B89" s="13">
        <v>18</v>
      </c>
      <c r="C89" s="16" t="s">
        <v>103</v>
      </c>
      <c r="D89" s="17" t="s">
        <v>104</v>
      </c>
      <c r="E89" s="18" t="s">
        <v>27</v>
      </c>
      <c r="F89" s="18">
        <f>64*13</f>
        <v>832</v>
      </c>
      <c r="G89" s="20">
        <f>I91</f>
        <v>53.4</v>
      </c>
      <c r="H89" s="21">
        <f>F89*G89</f>
        <v>44428.8</v>
      </c>
      <c r="I89" s="25">
        <v>70</v>
      </c>
      <c r="J89" s="47" t="s">
        <v>105</v>
      </c>
      <c r="K89" s="47"/>
      <c r="L89" s="47"/>
      <c r="M89" s="16" t="s">
        <v>43</v>
      </c>
      <c r="N89" s="20">
        <v>53.4</v>
      </c>
      <c r="O89" s="16"/>
    </row>
    <row r="90" s="1" customFormat="1" ht="43.5" customHeight="1" spans="1:15">
      <c r="A90" s="11"/>
      <c r="B90" s="13"/>
      <c r="C90" s="16"/>
      <c r="D90" s="17"/>
      <c r="E90" s="18"/>
      <c r="F90" s="18"/>
      <c r="G90" s="20"/>
      <c r="H90" s="21"/>
      <c r="I90" s="16">
        <f>123.58*0.88</f>
        <v>108.7504</v>
      </c>
      <c r="J90" s="16" t="s">
        <v>106</v>
      </c>
      <c r="K90" s="16"/>
      <c r="L90" s="16"/>
      <c r="M90" s="16"/>
      <c r="N90" s="20"/>
      <c r="O90" s="16"/>
    </row>
    <row r="91" s="1" customFormat="1" ht="43.5" customHeight="1" spans="1:15">
      <c r="A91" s="11"/>
      <c r="B91" s="13"/>
      <c r="C91" s="16"/>
      <c r="D91" s="17"/>
      <c r="E91" s="18"/>
      <c r="F91" s="18"/>
      <c r="G91" s="20"/>
      <c r="H91" s="21"/>
      <c r="I91" s="19">
        <v>53.4</v>
      </c>
      <c r="J91" s="16" t="s">
        <v>107</v>
      </c>
      <c r="K91" s="16"/>
      <c r="L91" s="16"/>
      <c r="M91" s="16"/>
      <c r="N91" s="20"/>
      <c r="O91" s="16"/>
    </row>
    <row r="92" s="1" customFormat="1" ht="43.5" customHeight="1" spans="1:15">
      <c r="A92" s="11"/>
      <c r="B92" s="13">
        <v>19</v>
      </c>
      <c r="C92" s="16" t="s">
        <v>108</v>
      </c>
      <c r="D92" s="17" t="s">
        <v>109</v>
      </c>
      <c r="E92" s="18" t="s">
        <v>27</v>
      </c>
      <c r="F92" s="18">
        <f>64*21</f>
        <v>1344</v>
      </c>
      <c r="G92" s="20">
        <f>I94</f>
        <v>48.76</v>
      </c>
      <c r="H92" s="21">
        <f>F92*G92</f>
        <v>65533.44</v>
      </c>
      <c r="I92" s="25">
        <v>55</v>
      </c>
      <c r="J92" s="47" t="s">
        <v>110</v>
      </c>
      <c r="K92" s="47"/>
      <c r="L92" s="47"/>
      <c r="M92" s="16" t="s">
        <v>43</v>
      </c>
      <c r="N92" s="20">
        <v>48.76</v>
      </c>
      <c r="O92" s="16"/>
    </row>
    <row r="93" s="1" customFormat="1" ht="43.5" customHeight="1" spans="1:15">
      <c r="A93" s="11"/>
      <c r="B93" s="13"/>
      <c r="C93" s="16"/>
      <c r="D93" s="17"/>
      <c r="E93" s="18"/>
      <c r="F93" s="18"/>
      <c r="G93" s="20"/>
      <c r="H93" s="21"/>
      <c r="I93" s="16">
        <f>72.25</f>
        <v>72.25</v>
      </c>
      <c r="J93" s="16" t="s">
        <v>111</v>
      </c>
      <c r="K93" s="16"/>
      <c r="L93" s="16"/>
      <c r="M93" s="16"/>
      <c r="N93" s="20"/>
      <c r="O93" s="16"/>
    </row>
    <row r="94" s="1" customFormat="1" ht="43.5" customHeight="1" spans="1:15">
      <c r="A94" s="11"/>
      <c r="B94" s="13"/>
      <c r="C94" s="16"/>
      <c r="D94" s="17"/>
      <c r="E94" s="18"/>
      <c r="F94" s="18"/>
      <c r="G94" s="20"/>
      <c r="H94" s="21"/>
      <c r="I94" s="19">
        <v>48.76</v>
      </c>
      <c r="J94" s="46" t="s">
        <v>112</v>
      </c>
      <c r="K94" s="46"/>
      <c r="L94" s="46"/>
      <c r="M94" s="16"/>
      <c r="N94" s="20"/>
      <c r="O94" s="16"/>
    </row>
    <row r="95" s="1" customFormat="1" ht="24.95" customHeight="1" spans="1:15">
      <c r="A95" s="11"/>
      <c r="B95" s="13">
        <v>20</v>
      </c>
      <c r="C95" s="16" t="s">
        <v>113</v>
      </c>
      <c r="D95" s="17" t="s">
        <v>114</v>
      </c>
      <c r="E95" s="18" t="s">
        <v>27</v>
      </c>
      <c r="F95" s="19">
        <v>4</v>
      </c>
      <c r="G95" s="20">
        <f>I97</f>
        <v>423.24</v>
      </c>
      <c r="H95" s="21">
        <f>F95*G95</f>
        <v>1692.96</v>
      </c>
      <c r="I95" s="25">
        <v>440</v>
      </c>
      <c r="J95" s="48" t="s">
        <v>115</v>
      </c>
      <c r="K95" s="48"/>
      <c r="L95" s="48"/>
      <c r="M95" s="16" t="s">
        <v>43</v>
      </c>
      <c r="N95" s="20">
        <v>423.24</v>
      </c>
      <c r="O95" s="16"/>
    </row>
    <row r="96" s="1" customFormat="1" ht="24.95" customHeight="1" spans="1:15">
      <c r="A96" s="11"/>
      <c r="B96" s="13"/>
      <c r="C96" s="16"/>
      <c r="D96" s="17"/>
      <c r="E96" s="18"/>
      <c r="F96" s="19"/>
      <c r="G96" s="20"/>
      <c r="H96" s="21"/>
      <c r="I96" s="25">
        <v>453.47</v>
      </c>
      <c r="J96" s="47" t="s">
        <v>116</v>
      </c>
      <c r="K96" s="47"/>
      <c r="L96" s="47"/>
      <c r="M96" s="16"/>
      <c r="N96" s="20"/>
      <c r="O96" s="16"/>
    </row>
    <row r="97" s="1" customFormat="1" ht="24.95" customHeight="1" spans="1:15">
      <c r="A97" s="11"/>
      <c r="B97" s="13"/>
      <c r="C97" s="16"/>
      <c r="D97" s="17"/>
      <c r="E97" s="18"/>
      <c r="F97" s="19"/>
      <c r="G97" s="20"/>
      <c r="H97" s="21"/>
      <c r="I97" s="25">
        <f>414.91+8.33</f>
        <v>423.24</v>
      </c>
      <c r="J97" s="16" t="s">
        <v>117</v>
      </c>
      <c r="K97" s="16"/>
      <c r="L97" s="16"/>
      <c r="M97" s="16"/>
      <c r="N97" s="20"/>
      <c r="O97" s="16"/>
    </row>
    <row r="98" s="1" customFormat="1" ht="24.95" customHeight="1" spans="1:15">
      <c r="A98" s="11"/>
      <c r="B98" s="13"/>
      <c r="C98" s="16"/>
      <c r="D98" s="17"/>
      <c r="E98" s="18"/>
      <c r="F98" s="19"/>
      <c r="G98" s="20"/>
      <c r="H98" s="21"/>
      <c r="I98" s="16">
        <v>444.75</v>
      </c>
      <c r="J98" s="16" t="s">
        <v>84</v>
      </c>
      <c r="K98" s="16"/>
      <c r="L98" s="16"/>
      <c r="M98" s="16"/>
      <c r="N98" s="20"/>
      <c r="O98" s="16"/>
    </row>
    <row r="99" s="1" customFormat="1" ht="24.95" customHeight="1" spans="1:15">
      <c r="A99" s="11"/>
      <c r="B99" s="13">
        <v>21</v>
      </c>
      <c r="C99" s="16" t="s">
        <v>118</v>
      </c>
      <c r="D99" s="17" t="s">
        <v>119</v>
      </c>
      <c r="E99" s="18" t="s">
        <v>27</v>
      </c>
      <c r="F99" s="19">
        <v>4</v>
      </c>
      <c r="G99" s="20">
        <f>I101</f>
        <v>257.27</v>
      </c>
      <c r="H99" s="21">
        <f>F99*G99</f>
        <v>1029.08</v>
      </c>
      <c r="I99" s="25">
        <v>385</v>
      </c>
      <c r="J99" s="48" t="s">
        <v>120</v>
      </c>
      <c r="K99" s="48"/>
      <c r="L99" s="48"/>
      <c r="M99" s="16" t="s">
        <v>43</v>
      </c>
      <c r="N99" s="20">
        <v>257.27</v>
      </c>
      <c r="O99" s="16"/>
    </row>
    <row r="100" s="1" customFormat="1" ht="24.95" customHeight="1" spans="1:15">
      <c r="A100" s="11"/>
      <c r="B100" s="13"/>
      <c r="C100" s="16"/>
      <c r="D100" s="17"/>
      <c r="E100" s="18"/>
      <c r="F100" s="19"/>
      <c r="G100" s="20"/>
      <c r="H100" s="21"/>
      <c r="I100" s="25">
        <v>294.59</v>
      </c>
      <c r="J100" s="47" t="s">
        <v>121</v>
      </c>
      <c r="K100" s="47"/>
      <c r="L100" s="47"/>
      <c r="M100" s="16"/>
      <c r="N100" s="20"/>
      <c r="O100" s="16"/>
    </row>
    <row r="101" s="1" customFormat="1" ht="24.95" customHeight="1" spans="1:15">
      <c r="A101" s="11"/>
      <c r="B101" s="13"/>
      <c r="C101" s="16"/>
      <c r="D101" s="17"/>
      <c r="E101" s="18"/>
      <c r="F101" s="19"/>
      <c r="G101" s="20"/>
      <c r="H101" s="21"/>
      <c r="I101" s="25">
        <f>248.94+8.33</f>
        <v>257.27</v>
      </c>
      <c r="J101" s="16" t="s">
        <v>122</v>
      </c>
      <c r="K101" s="16"/>
      <c r="L101" s="16"/>
      <c r="M101" s="16"/>
      <c r="N101" s="20"/>
      <c r="O101" s="16"/>
    </row>
    <row r="102" s="1" customFormat="1" ht="24.95" customHeight="1" spans="1:15">
      <c r="A102" s="11"/>
      <c r="B102" s="13"/>
      <c r="C102" s="16"/>
      <c r="D102" s="17"/>
      <c r="E102" s="18"/>
      <c r="F102" s="19"/>
      <c r="G102" s="20"/>
      <c r="H102" s="21"/>
      <c r="I102" s="16">
        <v>258.4</v>
      </c>
      <c r="J102" s="16" t="s">
        <v>123</v>
      </c>
      <c r="K102" s="16"/>
      <c r="L102" s="16"/>
      <c r="M102" s="16"/>
      <c r="N102" s="20"/>
      <c r="O102" s="16"/>
    </row>
    <row r="103" s="1" customFormat="1" ht="24.95" customHeight="1" spans="1:15">
      <c r="A103" s="11"/>
      <c r="B103" s="13">
        <v>22</v>
      </c>
      <c r="C103" s="16" t="s">
        <v>124</v>
      </c>
      <c r="D103" s="17" t="s">
        <v>125</v>
      </c>
      <c r="E103" s="18" t="s">
        <v>27</v>
      </c>
      <c r="F103" s="19">
        <v>4</v>
      </c>
      <c r="G103" s="20">
        <f>ROUND(I106,2)</f>
        <v>361.33</v>
      </c>
      <c r="H103" s="21">
        <f>F103*G103</f>
        <v>1445.32</v>
      </c>
      <c r="I103" s="25">
        <v>440</v>
      </c>
      <c r="J103" s="48" t="s">
        <v>115</v>
      </c>
      <c r="K103" s="48"/>
      <c r="L103" s="48"/>
      <c r="M103" s="16" t="s">
        <v>43</v>
      </c>
      <c r="N103" s="20">
        <v>361.33</v>
      </c>
      <c r="O103" s="16"/>
    </row>
    <row r="104" s="1" customFormat="1" ht="24.95" customHeight="1" spans="1:15">
      <c r="A104" s="11"/>
      <c r="B104" s="13"/>
      <c r="C104" s="16"/>
      <c r="D104" s="17"/>
      <c r="E104" s="18"/>
      <c r="F104" s="19"/>
      <c r="G104" s="20"/>
      <c r="H104" s="21"/>
      <c r="I104" s="25">
        <v>453.47</v>
      </c>
      <c r="J104" s="47" t="s">
        <v>116</v>
      </c>
      <c r="K104" s="47"/>
      <c r="L104" s="47"/>
      <c r="M104" s="16"/>
      <c r="N104" s="20"/>
      <c r="O104" s="16"/>
    </row>
    <row r="105" s="1" customFormat="1" ht="24.95" customHeight="1" spans="1:15">
      <c r="A105" s="11"/>
      <c r="B105" s="13"/>
      <c r="C105" s="16"/>
      <c r="D105" s="17"/>
      <c r="E105" s="18"/>
      <c r="F105" s="19"/>
      <c r="G105" s="20"/>
      <c r="H105" s="21"/>
      <c r="I105" s="25">
        <f>414.91+8.33</f>
        <v>423.24</v>
      </c>
      <c r="J105" s="16" t="s">
        <v>126</v>
      </c>
      <c r="K105" s="16"/>
      <c r="L105" s="16"/>
      <c r="M105" s="16"/>
      <c r="N105" s="20"/>
      <c r="O105" s="16"/>
    </row>
    <row r="106" s="1" customFormat="1" ht="24.95" customHeight="1" spans="1:15">
      <c r="A106" s="11"/>
      <c r="B106" s="13"/>
      <c r="C106" s="16"/>
      <c r="D106" s="17"/>
      <c r="E106" s="18"/>
      <c r="F106" s="19"/>
      <c r="G106" s="20"/>
      <c r="H106" s="21"/>
      <c r="I106" s="16">
        <v>361.33</v>
      </c>
      <c r="J106" s="16" t="s">
        <v>127</v>
      </c>
      <c r="K106" s="16"/>
      <c r="L106" s="16"/>
      <c r="M106" s="16"/>
      <c r="N106" s="20"/>
      <c r="O106" s="16"/>
    </row>
    <row r="107" s="1" customFormat="1" ht="24.95" customHeight="1" spans="1:15">
      <c r="A107" s="11"/>
      <c r="B107" s="13">
        <v>24</v>
      </c>
      <c r="C107" s="16" t="s">
        <v>128</v>
      </c>
      <c r="D107" s="17" t="s">
        <v>129</v>
      </c>
      <c r="E107" s="18" t="s">
        <v>27</v>
      </c>
      <c r="F107" s="18">
        <v>43</v>
      </c>
      <c r="G107" s="20">
        <f>ROUND(I110,2)</f>
        <v>156.55</v>
      </c>
      <c r="H107" s="21">
        <f>F107*G107</f>
        <v>6731.65</v>
      </c>
      <c r="I107" s="25">
        <v>260</v>
      </c>
      <c r="J107" s="26" t="s">
        <v>63</v>
      </c>
      <c r="K107" s="26" t="s">
        <v>64</v>
      </c>
      <c r="L107" s="26">
        <v>13779903720</v>
      </c>
      <c r="M107" s="16" t="s">
        <v>43</v>
      </c>
      <c r="N107" s="20">
        <v>156.55</v>
      </c>
      <c r="O107" s="16"/>
    </row>
    <row r="108" s="1" customFormat="1" ht="24.95" customHeight="1" spans="1:15">
      <c r="A108" s="11"/>
      <c r="B108" s="13"/>
      <c r="C108" s="16"/>
      <c r="D108" s="17"/>
      <c r="E108" s="18"/>
      <c r="F108" s="18"/>
      <c r="G108" s="20"/>
      <c r="H108" s="21"/>
      <c r="I108" s="37">
        <v>180</v>
      </c>
      <c r="J108" s="26" t="s">
        <v>72</v>
      </c>
      <c r="K108" s="26" t="s">
        <v>73</v>
      </c>
      <c r="L108" s="26">
        <v>18605901899</v>
      </c>
      <c r="M108" s="16"/>
      <c r="N108" s="20"/>
      <c r="O108" s="16"/>
    </row>
    <row r="109" s="1" customFormat="1" ht="24.95" customHeight="1" spans="1:15">
      <c r="A109" s="11"/>
      <c r="B109" s="13"/>
      <c r="C109" s="16"/>
      <c r="D109" s="17"/>
      <c r="E109" s="18"/>
      <c r="F109" s="18"/>
      <c r="G109" s="20"/>
      <c r="H109" s="21"/>
      <c r="I109" s="37">
        <v>215</v>
      </c>
      <c r="J109" s="26" t="s">
        <v>74</v>
      </c>
      <c r="K109" s="26" t="s">
        <v>75</v>
      </c>
      <c r="L109" s="26">
        <v>13960072980</v>
      </c>
      <c r="M109" s="16"/>
      <c r="N109" s="20"/>
      <c r="O109" s="16"/>
    </row>
    <row r="110" s="1" customFormat="1" ht="24.95" customHeight="1" spans="1:15">
      <c r="A110" s="11"/>
      <c r="B110" s="13"/>
      <c r="C110" s="16"/>
      <c r="D110" s="17"/>
      <c r="E110" s="18"/>
      <c r="F110" s="18"/>
      <c r="G110" s="20"/>
      <c r="H110" s="21"/>
      <c r="I110" s="16">
        <v>156.55</v>
      </c>
      <c r="J110" s="16" t="s">
        <v>30</v>
      </c>
      <c r="K110" s="16"/>
      <c r="L110" s="16"/>
      <c r="M110" s="16"/>
      <c r="N110" s="20"/>
      <c r="O110" s="16"/>
    </row>
    <row r="111" s="1" customFormat="1" ht="24.95" customHeight="1" spans="1:15">
      <c r="A111" s="11"/>
      <c r="B111" s="13">
        <v>24</v>
      </c>
      <c r="C111" s="16" t="s">
        <v>130</v>
      </c>
      <c r="D111" s="17" t="s">
        <v>131</v>
      </c>
      <c r="E111" s="18" t="s">
        <v>27</v>
      </c>
      <c r="F111" s="18">
        <v>30</v>
      </c>
      <c r="G111" s="20">
        <f>ROUND(I113,2)</f>
        <v>499.38</v>
      </c>
      <c r="H111" s="21">
        <f>F111*G111</f>
        <v>14981.4</v>
      </c>
      <c r="I111" s="25">
        <v>550</v>
      </c>
      <c r="J111" s="26" t="s">
        <v>63</v>
      </c>
      <c r="K111" s="26" t="s">
        <v>64</v>
      </c>
      <c r="L111" s="26">
        <v>13779903720</v>
      </c>
      <c r="M111" s="16" t="s">
        <v>43</v>
      </c>
      <c r="N111" s="20">
        <v>499.38</v>
      </c>
      <c r="O111" s="16"/>
    </row>
    <row r="112" s="1" customFormat="1" ht="24.95" customHeight="1" spans="1:15">
      <c r="A112" s="11"/>
      <c r="B112" s="13"/>
      <c r="C112" s="16"/>
      <c r="D112" s="17"/>
      <c r="E112" s="18"/>
      <c r="F112" s="18"/>
      <c r="G112" s="20"/>
      <c r="H112" s="21"/>
      <c r="I112" s="25">
        <v>571.65</v>
      </c>
      <c r="J112" s="16" t="s">
        <v>132</v>
      </c>
      <c r="K112" s="16"/>
      <c r="L112" s="16"/>
      <c r="M112" s="16"/>
      <c r="N112" s="20"/>
      <c r="O112" s="16"/>
    </row>
    <row r="113" s="1" customFormat="1" ht="24.95" customHeight="1" spans="1:15">
      <c r="A113" s="11"/>
      <c r="B113" s="13"/>
      <c r="C113" s="16"/>
      <c r="D113" s="17"/>
      <c r="E113" s="18"/>
      <c r="F113" s="18"/>
      <c r="G113" s="20"/>
      <c r="H113" s="21"/>
      <c r="I113" s="16">
        <v>499.38</v>
      </c>
      <c r="J113" s="16" t="s">
        <v>30</v>
      </c>
      <c r="K113" s="16"/>
      <c r="L113" s="16"/>
      <c r="M113" s="16"/>
      <c r="N113" s="20"/>
      <c r="O113" s="16"/>
    </row>
    <row r="114" s="1" customFormat="1" ht="24.95" customHeight="1" spans="1:15">
      <c r="A114" s="11"/>
      <c r="B114" s="13">
        <v>24</v>
      </c>
      <c r="C114" s="16" t="s">
        <v>133</v>
      </c>
      <c r="D114" s="17" t="s">
        <v>134</v>
      </c>
      <c r="E114" s="18" t="s">
        <v>27</v>
      </c>
      <c r="F114" s="18">
        <v>114</v>
      </c>
      <c r="G114" s="20">
        <f>ROUND(I116,2)</f>
        <v>135.97</v>
      </c>
      <c r="H114" s="21">
        <f>F114*G114</f>
        <v>15500.58</v>
      </c>
      <c r="I114" s="25">
        <v>250</v>
      </c>
      <c r="J114" s="26" t="s">
        <v>63</v>
      </c>
      <c r="K114" s="26" t="s">
        <v>64</v>
      </c>
      <c r="L114" s="26">
        <v>13779903720</v>
      </c>
      <c r="M114" s="16" t="s">
        <v>43</v>
      </c>
      <c r="N114" s="20">
        <v>135.97</v>
      </c>
      <c r="O114" s="16"/>
    </row>
    <row r="115" s="1" customFormat="1" ht="24.95" customHeight="1" spans="1:15">
      <c r="A115" s="11"/>
      <c r="B115" s="13"/>
      <c r="C115" s="16"/>
      <c r="D115" s="17"/>
      <c r="E115" s="18"/>
      <c r="F115" s="18"/>
      <c r="G115" s="20"/>
      <c r="H115" s="21"/>
      <c r="I115" s="25">
        <v>230.5</v>
      </c>
      <c r="J115" s="16" t="s">
        <v>135</v>
      </c>
      <c r="K115" s="16"/>
      <c r="L115" s="16"/>
      <c r="M115" s="16"/>
      <c r="N115" s="20"/>
      <c r="O115" s="16"/>
    </row>
    <row r="116" s="1" customFormat="1" ht="24.95" customHeight="1" spans="1:15">
      <c r="A116" s="11"/>
      <c r="B116" s="13"/>
      <c r="C116" s="16"/>
      <c r="D116" s="17"/>
      <c r="E116" s="18"/>
      <c r="F116" s="18"/>
      <c r="G116" s="20"/>
      <c r="H116" s="21"/>
      <c r="I116" s="16">
        <v>135.97</v>
      </c>
      <c r="J116" s="16" t="s">
        <v>30</v>
      </c>
      <c r="K116" s="16"/>
      <c r="L116" s="16"/>
      <c r="M116" s="16"/>
      <c r="N116" s="20"/>
      <c r="O116" s="16"/>
    </row>
    <row r="117" s="1" customFormat="1" ht="24.95" customHeight="1" spans="1:15">
      <c r="A117" s="11"/>
      <c r="B117" s="13">
        <v>24</v>
      </c>
      <c r="C117" s="16" t="s">
        <v>136</v>
      </c>
      <c r="D117" s="17" t="s">
        <v>137</v>
      </c>
      <c r="E117" s="18" t="s">
        <v>27</v>
      </c>
      <c r="F117" s="18">
        <v>52</v>
      </c>
      <c r="G117" s="20">
        <f>I118</f>
        <v>160</v>
      </c>
      <c r="H117" s="21">
        <f>F117*G117</f>
        <v>8320</v>
      </c>
      <c r="I117" s="25">
        <v>240</v>
      </c>
      <c r="J117" s="26" t="s">
        <v>63</v>
      </c>
      <c r="K117" s="26" t="s">
        <v>64</v>
      </c>
      <c r="L117" s="26">
        <v>13779903720</v>
      </c>
      <c r="M117" s="16" t="s">
        <v>43</v>
      </c>
      <c r="N117" s="20">
        <v>160</v>
      </c>
      <c r="O117" s="16"/>
    </row>
    <row r="118" s="1" customFormat="1" ht="24.95" customHeight="1" spans="1:15">
      <c r="A118" s="11"/>
      <c r="B118" s="13"/>
      <c r="C118" s="16"/>
      <c r="D118" s="17"/>
      <c r="E118" s="18"/>
      <c r="F118" s="18"/>
      <c r="G118" s="20"/>
      <c r="H118" s="21"/>
      <c r="I118" s="37">
        <v>160</v>
      </c>
      <c r="J118" s="26" t="s">
        <v>72</v>
      </c>
      <c r="K118" s="26" t="s">
        <v>73</v>
      </c>
      <c r="L118" s="26">
        <v>18605901899</v>
      </c>
      <c r="M118" s="16"/>
      <c r="N118" s="20"/>
      <c r="O118" s="16"/>
    </row>
    <row r="119" s="1" customFormat="1" ht="24.95" customHeight="1" spans="1:15">
      <c r="A119" s="11"/>
      <c r="B119" s="13"/>
      <c r="C119" s="16"/>
      <c r="D119" s="17"/>
      <c r="E119" s="18"/>
      <c r="F119" s="18"/>
      <c r="G119" s="20"/>
      <c r="H119" s="21"/>
      <c r="I119" s="37">
        <v>185</v>
      </c>
      <c r="J119" s="26" t="s">
        <v>74</v>
      </c>
      <c r="K119" s="26" t="s">
        <v>75</v>
      </c>
      <c r="L119" s="26">
        <v>13960072980</v>
      </c>
      <c r="M119" s="16"/>
      <c r="N119" s="20"/>
      <c r="O119" s="16"/>
    </row>
    <row r="120" s="1" customFormat="1" ht="24.95" customHeight="1" spans="1:15">
      <c r="A120" s="11"/>
      <c r="B120" s="13"/>
      <c r="C120" s="16"/>
      <c r="D120" s="17"/>
      <c r="E120" s="18"/>
      <c r="F120" s="18"/>
      <c r="G120" s="20"/>
      <c r="H120" s="21"/>
      <c r="I120" s="16">
        <v>167.75</v>
      </c>
      <c r="J120" s="16" t="s">
        <v>30</v>
      </c>
      <c r="K120" s="16"/>
      <c r="L120" s="16"/>
      <c r="M120" s="16"/>
      <c r="N120" s="20"/>
      <c r="O120" s="16"/>
    </row>
    <row r="121" s="1" customFormat="1" ht="24.95" customHeight="1" spans="1:15">
      <c r="A121" s="11"/>
      <c r="B121" s="13">
        <v>27</v>
      </c>
      <c r="C121" s="16" t="s">
        <v>138</v>
      </c>
      <c r="D121" s="17" t="s">
        <v>139</v>
      </c>
      <c r="E121" s="18" t="s">
        <v>27</v>
      </c>
      <c r="F121" s="19">
        <v>5</v>
      </c>
      <c r="G121" s="20">
        <f>ROUND(I124,2)</f>
        <v>542.95</v>
      </c>
      <c r="H121" s="21">
        <f>F121*G121</f>
        <v>2714.75</v>
      </c>
      <c r="I121" s="25">
        <v>750</v>
      </c>
      <c r="J121" s="26" t="s">
        <v>63</v>
      </c>
      <c r="K121" s="26" t="s">
        <v>64</v>
      </c>
      <c r="L121" s="26">
        <v>13779903720</v>
      </c>
      <c r="M121" s="16" t="s">
        <v>43</v>
      </c>
      <c r="N121" s="20">
        <v>542.95</v>
      </c>
      <c r="O121" s="16"/>
    </row>
    <row r="122" s="1" customFormat="1" ht="24.95" customHeight="1" spans="1:15">
      <c r="A122" s="11"/>
      <c r="B122" s="13"/>
      <c r="C122" s="16"/>
      <c r="D122" s="17"/>
      <c r="E122" s="18"/>
      <c r="F122" s="19"/>
      <c r="G122" s="20"/>
      <c r="H122" s="21"/>
      <c r="I122" s="37">
        <v>650</v>
      </c>
      <c r="J122" s="26" t="s">
        <v>72</v>
      </c>
      <c r="K122" s="26" t="s">
        <v>73</v>
      </c>
      <c r="L122" s="26">
        <v>18605901899</v>
      </c>
      <c r="M122" s="16"/>
      <c r="N122" s="20"/>
      <c r="O122" s="16"/>
    </row>
    <row r="123" s="1" customFormat="1" ht="24.95" customHeight="1" spans="1:15">
      <c r="A123" s="11"/>
      <c r="B123" s="13"/>
      <c r="C123" s="16"/>
      <c r="D123" s="17"/>
      <c r="E123" s="18"/>
      <c r="F123" s="19"/>
      <c r="G123" s="20"/>
      <c r="H123" s="21"/>
      <c r="I123" s="37">
        <v>680</v>
      </c>
      <c r="J123" s="26" t="s">
        <v>74</v>
      </c>
      <c r="K123" s="26" t="s">
        <v>75</v>
      </c>
      <c r="L123" s="26">
        <v>13960072980</v>
      </c>
      <c r="M123" s="16"/>
      <c r="N123" s="20"/>
      <c r="O123" s="16"/>
    </row>
    <row r="124" s="1" customFormat="1" ht="24.95" customHeight="1" spans="1:15">
      <c r="A124" s="11"/>
      <c r="B124" s="13"/>
      <c r="C124" s="16"/>
      <c r="D124" s="17"/>
      <c r="E124" s="18"/>
      <c r="F124" s="19"/>
      <c r="G124" s="20"/>
      <c r="H124" s="21"/>
      <c r="I124" s="16">
        <v>542.95</v>
      </c>
      <c r="J124" s="16" t="s">
        <v>84</v>
      </c>
      <c r="K124" s="16"/>
      <c r="L124" s="16"/>
      <c r="M124" s="16"/>
      <c r="N124" s="20"/>
      <c r="O124" s="16"/>
    </row>
    <row r="125" s="1" customFormat="1" ht="24.95" customHeight="1" spans="1:15">
      <c r="A125" s="11"/>
      <c r="B125" s="13">
        <v>27</v>
      </c>
      <c r="C125" s="16" t="s">
        <v>140</v>
      </c>
      <c r="D125" s="17" t="s">
        <v>141</v>
      </c>
      <c r="E125" s="18" t="s">
        <v>27</v>
      </c>
      <c r="F125" s="19">
        <v>19</v>
      </c>
      <c r="G125" s="20">
        <f>ROUND(I128,2)</f>
        <v>274.34</v>
      </c>
      <c r="H125" s="21">
        <f>F125*G125</f>
        <v>5212.46</v>
      </c>
      <c r="I125" s="25">
        <v>260</v>
      </c>
      <c r="J125" s="26" t="s">
        <v>63</v>
      </c>
      <c r="K125" s="26" t="s">
        <v>64</v>
      </c>
      <c r="L125" s="26">
        <v>13779903720</v>
      </c>
      <c r="M125" s="16" t="s">
        <v>43</v>
      </c>
      <c r="N125" s="20">
        <v>274.34</v>
      </c>
      <c r="O125" s="16"/>
    </row>
    <row r="126" s="1" customFormat="1" ht="24.95" customHeight="1" spans="1:15">
      <c r="A126" s="11"/>
      <c r="B126" s="13"/>
      <c r="C126" s="16"/>
      <c r="D126" s="17"/>
      <c r="E126" s="18"/>
      <c r="F126" s="19"/>
      <c r="G126" s="20"/>
      <c r="H126" s="21"/>
      <c r="I126" s="37">
        <v>280</v>
      </c>
      <c r="J126" s="26" t="s">
        <v>72</v>
      </c>
      <c r="K126" s="26" t="s">
        <v>73</v>
      </c>
      <c r="L126" s="26">
        <v>18605901899</v>
      </c>
      <c r="M126" s="16"/>
      <c r="N126" s="20"/>
      <c r="O126" s="16"/>
    </row>
    <row r="127" s="1" customFormat="1" ht="24.95" customHeight="1" spans="1:15">
      <c r="A127" s="11"/>
      <c r="B127" s="13"/>
      <c r="C127" s="16"/>
      <c r="D127" s="17"/>
      <c r="E127" s="18"/>
      <c r="F127" s="19"/>
      <c r="G127" s="20"/>
      <c r="H127" s="21"/>
      <c r="I127" s="37">
        <v>275</v>
      </c>
      <c r="J127" s="26" t="s">
        <v>74</v>
      </c>
      <c r="K127" s="26" t="s">
        <v>75</v>
      </c>
      <c r="L127" s="26">
        <v>13960072980</v>
      </c>
      <c r="M127" s="16"/>
      <c r="N127" s="20"/>
      <c r="O127" s="16"/>
    </row>
    <row r="128" s="1" customFormat="1" ht="24.95" customHeight="1" spans="1:15">
      <c r="A128" s="11"/>
      <c r="B128" s="13"/>
      <c r="C128" s="16"/>
      <c r="D128" s="17"/>
      <c r="E128" s="18"/>
      <c r="F128" s="19"/>
      <c r="G128" s="20"/>
      <c r="H128" s="21"/>
      <c r="I128" s="16">
        <v>274.34</v>
      </c>
      <c r="J128" s="16" t="s">
        <v>84</v>
      </c>
      <c r="K128" s="16"/>
      <c r="L128" s="16"/>
      <c r="M128" s="16"/>
      <c r="N128" s="20"/>
      <c r="O128" s="16"/>
    </row>
    <row r="129" s="1" customFormat="1" ht="24.95" customHeight="1" spans="1:15">
      <c r="A129" s="11"/>
      <c r="B129" s="13">
        <v>29</v>
      </c>
      <c r="C129" s="16" t="s">
        <v>142</v>
      </c>
      <c r="D129" s="17" t="s">
        <v>143</v>
      </c>
      <c r="E129" s="18" t="s">
        <v>27</v>
      </c>
      <c r="F129" s="19">
        <v>8</v>
      </c>
      <c r="G129" s="20">
        <f>I131</f>
        <v>125</v>
      </c>
      <c r="H129" s="21">
        <f>F129*G129</f>
        <v>1000</v>
      </c>
      <c r="I129" s="25">
        <v>220</v>
      </c>
      <c r="J129" s="26" t="s">
        <v>63</v>
      </c>
      <c r="K129" s="26" t="s">
        <v>64</v>
      </c>
      <c r="L129" s="26">
        <v>13779903720</v>
      </c>
      <c r="M129" s="16" t="s">
        <v>43</v>
      </c>
      <c r="N129" s="20">
        <v>125</v>
      </c>
      <c r="O129" s="16"/>
    </row>
    <row r="130" s="1" customFormat="1" ht="24.95" customHeight="1" spans="1:15">
      <c r="A130" s="11"/>
      <c r="B130" s="13"/>
      <c r="C130" s="16"/>
      <c r="D130" s="17"/>
      <c r="E130" s="18"/>
      <c r="F130" s="19"/>
      <c r="G130" s="20"/>
      <c r="H130" s="21"/>
      <c r="I130" s="37">
        <v>176.99</v>
      </c>
      <c r="J130" s="49" t="s">
        <v>144</v>
      </c>
      <c r="K130" s="50"/>
      <c r="L130" s="51"/>
      <c r="M130" s="16"/>
      <c r="N130" s="20"/>
      <c r="O130" s="16"/>
    </row>
    <row r="131" s="1" customFormat="1" ht="24.95" customHeight="1" spans="1:15">
      <c r="A131" s="11"/>
      <c r="B131" s="13"/>
      <c r="C131" s="16"/>
      <c r="D131" s="17"/>
      <c r="E131" s="18"/>
      <c r="F131" s="19"/>
      <c r="G131" s="20"/>
      <c r="H131" s="21"/>
      <c r="I131" s="25">
        <v>125</v>
      </c>
      <c r="J131" s="48" t="s">
        <v>145</v>
      </c>
      <c r="K131" s="48"/>
      <c r="L131" s="48"/>
      <c r="M131" s="16"/>
      <c r="N131" s="20"/>
      <c r="O131" s="16"/>
    </row>
    <row r="132" s="1" customFormat="1" ht="24.95" customHeight="1" spans="1:15">
      <c r="A132" s="11"/>
      <c r="B132" s="13"/>
      <c r="C132" s="16"/>
      <c r="D132" s="17"/>
      <c r="E132" s="18"/>
      <c r="F132" s="19"/>
      <c r="G132" s="20"/>
      <c r="H132" s="21"/>
      <c r="I132" s="25">
        <v>322.71</v>
      </c>
      <c r="J132" s="16" t="s">
        <v>146</v>
      </c>
      <c r="K132" s="16"/>
      <c r="L132" s="16"/>
      <c r="M132" s="16"/>
      <c r="N132" s="20"/>
      <c r="O132" s="16"/>
    </row>
    <row r="133" s="1" customFormat="1" ht="24.95" customHeight="1" spans="1:15">
      <c r="A133" s="11"/>
      <c r="B133" s="13"/>
      <c r="C133" s="16"/>
      <c r="D133" s="17"/>
      <c r="E133" s="18"/>
      <c r="F133" s="19"/>
      <c r="G133" s="20"/>
      <c r="H133" s="21"/>
      <c r="I133" s="17">
        <v>197.5</v>
      </c>
      <c r="J133" s="16" t="s">
        <v>147</v>
      </c>
      <c r="K133" s="16"/>
      <c r="L133" s="16"/>
      <c r="M133" s="16"/>
      <c r="N133" s="20"/>
      <c r="O133" s="16"/>
    </row>
    <row r="134" s="1" customFormat="1" ht="24.95" customHeight="1" spans="1:15">
      <c r="A134" s="11"/>
      <c r="B134" s="13">
        <v>30</v>
      </c>
      <c r="C134" s="16" t="s">
        <v>148</v>
      </c>
      <c r="D134" s="17" t="s">
        <v>149</v>
      </c>
      <c r="E134" s="18" t="s">
        <v>27</v>
      </c>
      <c r="F134" s="19">
        <v>14</v>
      </c>
      <c r="G134" s="20">
        <f>I134</f>
        <v>950</v>
      </c>
      <c r="H134" s="21">
        <f>F134*G134</f>
        <v>13300</v>
      </c>
      <c r="I134" s="25">
        <v>950</v>
      </c>
      <c r="J134" s="26" t="s">
        <v>63</v>
      </c>
      <c r="K134" s="26" t="s">
        <v>64</v>
      </c>
      <c r="L134" s="26">
        <v>13779903720</v>
      </c>
      <c r="M134" s="16" t="s">
        <v>43</v>
      </c>
      <c r="N134" s="20">
        <v>950</v>
      </c>
      <c r="O134" s="16"/>
    </row>
    <row r="135" s="1" customFormat="1" ht="24.95" customHeight="1" spans="1:15">
      <c r="A135" s="11"/>
      <c r="B135" s="13"/>
      <c r="C135" s="16"/>
      <c r="D135" s="17"/>
      <c r="E135" s="18"/>
      <c r="F135" s="19"/>
      <c r="G135" s="20"/>
      <c r="H135" s="21"/>
      <c r="I135" s="37">
        <v>985</v>
      </c>
      <c r="J135" s="26" t="s">
        <v>72</v>
      </c>
      <c r="K135" s="26" t="s">
        <v>73</v>
      </c>
      <c r="L135" s="26">
        <v>18605901899</v>
      </c>
      <c r="M135" s="16"/>
      <c r="N135" s="20"/>
      <c r="O135" s="16"/>
    </row>
    <row r="136" s="1" customFormat="1" ht="24.95" customHeight="1" spans="1:15">
      <c r="A136" s="11"/>
      <c r="B136" s="13"/>
      <c r="C136" s="16"/>
      <c r="D136" s="17"/>
      <c r="E136" s="18"/>
      <c r="F136" s="19"/>
      <c r="G136" s="20"/>
      <c r="H136" s="21"/>
      <c r="I136" s="37">
        <v>1050</v>
      </c>
      <c r="J136" s="26" t="s">
        <v>74</v>
      </c>
      <c r="K136" s="26" t="s">
        <v>75</v>
      </c>
      <c r="L136" s="26">
        <v>13960072980</v>
      </c>
      <c r="M136" s="16"/>
      <c r="N136" s="20"/>
      <c r="O136" s="16"/>
    </row>
    <row r="137" s="1" customFormat="1" ht="24.95" customHeight="1" spans="1:15">
      <c r="A137" s="11"/>
      <c r="B137" s="13">
        <v>31</v>
      </c>
      <c r="C137" s="16" t="s">
        <v>150</v>
      </c>
      <c r="D137" s="17" t="s">
        <v>151</v>
      </c>
      <c r="E137" s="18" t="s">
        <v>27</v>
      </c>
      <c r="F137" s="19">
        <v>35</v>
      </c>
      <c r="G137" s="20">
        <f>I137</f>
        <v>750</v>
      </c>
      <c r="H137" s="21">
        <f>F137*G137</f>
        <v>26250</v>
      </c>
      <c r="I137" s="25">
        <v>750</v>
      </c>
      <c r="J137" s="26" t="s">
        <v>63</v>
      </c>
      <c r="K137" s="26" t="s">
        <v>64</v>
      </c>
      <c r="L137" s="26">
        <v>13779903720</v>
      </c>
      <c r="M137" s="16" t="s">
        <v>43</v>
      </c>
      <c r="N137" s="20">
        <v>750</v>
      </c>
      <c r="O137" s="16"/>
    </row>
    <row r="138" s="1" customFormat="1" ht="24.95" customHeight="1" spans="1:15">
      <c r="A138" s="11"/>
      <c r="B138" s="13"/>
      <c r="C138" s="16"/>
      <c r="D138" s="17"/>
      <c r="E138" s="18"/>
      <c r="F138" s="19"/>
      <c r="G138" s="20"/>
      <c r="H138" s="21"/>
      <c r="I138" s="37">
        <v>830</v>
      </c>
      <c r="J138" s="26" t="s">
        <v>72</v>
      </c>
      <c r="K138" s="26" t="s">
        <v>73</v>
      </c>
      <c r="L138" s="26">
        <v>18605901899</v>
      </c>
      <c r="M138" s="16"/>
      <c r="N138" s="20"/>
      <c r="O138" s="16"/>
    </row>
    <row r="139" s="1" customFormat="1" ht="24.95" customHeight="1" spans="1:15">
      <c r="A139" s="11"/>
      <c r="B139" s="13"/>
      <c r="C139" s="16"/>
      <c r="D139" s="17"/>
      <c r="E139" s="18"/>
      <c r="F139" s="19"/>
      <c r="G139" s="20"/>
      <c r="H139" s="21"/>
      <c r="I139" s="37">
        <v>960</v>
      </c>
      <c r="J139" s="26" t="s">
        <v>74</v>
      </c>
      <c r="K139" s="26" t="s">
        <v>75</v>
      </c>
      <c r="L139" s="26">
        <v>13960072980</v>
      </c>
      <c r="M139" s="16"/>
      <c r="N139" s="20"/>
      <c r="O139" s="16"/>
    </row>
    <row r="140" s="1" customFormat="1" ht="24.95" customHeight="1" spans="1:15">
      <c r="A140" s="11"/>
      <c r="B140" s="13">
        <v>31</v>
      </c>
      <c r="C140" s="16" t="s">
        <v>152</v>
      </c>
      <c r="D140" s="17" t="s">
        <v>153</v>
      </c>
      <c r="E140" s="18" t="s">
        <v>27</v>
      </c>
      <c r="F140" s="19">
        <v>3</v>
      </c>
      <c r="G140" s="20">
        <f>I140</f>
        <v>650</v>
      </c>
      <c r="H140" s="21">
        <f>F140*G140</f>
        <v>1950</v>
      </c>
      <c r="I140" s="25">
        <v>650</v>
      </c>
      <c r="J140" s="26" t="s">
        <v>63</v>
      </c>
      <c r="K140" s="26" t="s">
        <v>64</v>
      </c>
      <c r="L140" s="26">
        <v>13779903720</v>
      </c>
      <c r="M140" s="16" t="s">
        <v>43</v>
      </c>
      <c r="N140" s="20">
        <v>650</v>
      </c>
      <c r="O140" s="16"/>
    </row>
    <row r="141" s="1" customFormat="1" ht="24.95" customHeight="1" spans="1:15">
      <c r="A141" s="11"/>
      <c r="B141" s="13"/>
      <c r="C141" s="16"/>
      <c r="D141" s="17"/>
      <c r="E141" s="18"/>
      <c r="F141" s="19"/>
      <c r="G141" s="20"/>
      <c r="H141" s="21"/>
      <c r="I141" s="37">
        <v>730</v>
      </c>
      <c r="J141" s="26" t="s">
        <v>72</v>
      </c>
      <c r="K141" s="26" t="s">
        <v>73</v>
      </c>
      <c r="L141" s="26">
        <v>18605901899</v>
      </c>
      <c r="M141" s="16"/>
      <c r="N141" s="20"/>
      <c r="O141" s="16"/>
    </row>
    <row r="142" s="1" customFormat="1" ht="24.95" customHeight="1" spans="1:15">
      <c r="A142" s="11"/>
      <c r="B142" s="13"/>
      <c r="C142" s="16"/>
      <c r="D142" s="17"/>
      <c r="E142" s="18"/>
      <c r="F142" s="19"/>
      <c r="G142" s="20"/>
      <c r="H142" s="21"/>
      <c r="I142" s="37">
        <v>770</v>
      </c>
      <c r="J142" s="26" t="s">
        <v>74</v>
      </c>
      <c r="K142" s="26" t="s">
        <v>75</v>
      </c>
      <c r="L142" s="26">
        <v>13960072980</v>
      </c>
      <c r="M142" s="16"/>
      <c r="N142" s="20"/>
      <c r="O142" s="16"/>
    </row>
    <row r="143" s="1" customFormat="1" ht="24.95" customHeight="1" spans="1:15">
      <c r="A143" s="11"/>
      <c r="B143" s="13">
        <v>33</v>
      </c>
      <c r="C143" s="16" t="s">
        <v>154</v>
      </c>
      <c r="D143" s="17" t="s">
        <v>155</v>
      </c>
      <c r="E143" s="18" t="s">
        <v>27</v>
      </c>
      <c r="F143" s="19">
        <v>54</v>
      </c>
      <c r="G143" s="20">
        <f>ROUND(I145,2)</f>
        <v>173</v>
      </c>
      <c r="H143" s="21">
        <f>F143*G143</f>
        <v>9342</v>
      </c>
      <c r="I143" s="25">
        <v>450</v>
      </c>
      <c r="J143" s="26" t="s">
        <v>63</v>
      </c>
      <c r="K143" s="26" t="s">
        <v>64</v>
      </c>
      <c r="L143" s="26">
        <v>13779903720</v>
      </c>
      <c r="M143" s="16" t="s">
        <v>43</v>
      </c>
      <c r="N143" s="20">
        <v>173</v>
      </c>
      <c r="O143" s="16"/>
    </row>
    <row r="144" s="1" customFormat="1" ht="24.95" customHeight="1" spans="1:15">
      <c r="A144" s="11"/>
      <c r="B144" s="13"/>
      <c r="C144" s="16"/>
      <c r="D144" s="17"/>
      <c r="E144" s="18"/>
      <c r="F144" s="19"/>
      <c r="G144" s="20"/>
      <c r="H144" s="21"/>
      <c r="I144" s="52">
        <v>360</v>
      </c>
      <c r="J144" s="53" t="s">
        <v>65</v>
      </c>
      <c r="K144" s="54"/>
      <c r="L144" s="55"/>
      <c r="M144" s="16"/>
      <c r="N144" s="20"/>
      <c r="O144" s="16"/>
    </row>
    <row r="145" s="1" customFormat="1" ht="24.95" customHeight="1" spans="1:15">
      <c r="A145" s="11"/>
      <c r="B145" s="13"/>
      <c r="C145" s="16"/>
      <c r="D145" s="17"/>
      <c r="E145" s="18"/>
      <c r="F145" s="19"/>
      <c r="G145" s="20"/>
      <c r="H145" s="21"/>
      <c r="I145" s="25">
        <v>173</v>
      </c>
      <c r="J145" s="48" t="s">
        <v>156</v>
      </c>
      <c r="K145" s="48"/>
      <c r="L145" s="48"/>
      <c r="M145" s="16"/>
      <c r="N145" s="20"/>
      <c r="O145" s="16"/>
    </row>
    <row r="146" s="1" customFormat="1" ht="24.95" customHeight="1" spans="1:15">
      <c r="A146" s="11"/>
      <c r="B146" s="13"/>
      <c r="C146" s="16"/>
      <c r="D146" s="17"/>
      <c r="E146" s="18"/>
      <c r="F146" s="19"/>
      <c r="G146" s="20"/>
      <c r="H146" s="21"/>
      <c r="I146" s="16">
        <v>478.25</v>
      </c>
      <c r="J146" s="16" t="s">
        <v>35</v>
      </c>
      <c r="K146" s="16"/>
      <c r="L146" s="16"/>
      <c r="M146" s="16"/>
      <c r="N146" s="20"/>
      <c r="O146" s="16"/>
    </row>
    <row r="147" s="1" customFormat="1" ht="24.95" customHeight="1" spans="1:15">
      <c r="A147" s="11"/>
      <c r="B147" s="13">
        <v>33</v>
      </c>
      <c r="C147" s="16" t="s">
        <v>157</v>
      </c>
      <c r="D147" s="17" t="s">
        <v>158</v>
      </c>
      <c r="E147" s="18" t="s">
        <v>27</v>
      </c>
      <c r="F147" s="19">
        <v>32</v>
      </c>
      <c r="G147" s="20">
        <f>I150</f>
        <v>216.25</v>
      </c>
      <c r="H147" s="21">
        <f>F147*G147</f>
        <v>6920</v>
      </c>
      <c r="I147" s="25">
        <v>230</v>
      </c>
      <c r="J147" s="26" t="s">
        <v>63</v>
      </c>
      <c r="K147" s="26" t="s">
        <v>64</v>
      </c>
      <c r="L147" s="26">
        <v>13779903720</v>
      </c>
      <c r="M147" s="16" t="s">
        <v>43</v>
      </c>
      <c r="N147" s="20">
        <v>216.25</v>
      </c>
      <c r="O147" s="16"/>
    </row>
    <row r="148" s="1" customFormat="1" ht="24.95" customHeight="1" spans="1:15">
      <c r="A148" s="11"/>
      <c r="B148" s="13"/>
      <c r="C148" s="16"/>
      <c r="D148" s="17"/>
      <c r="E148" s="18"/>
      <c r="F148" s="19"/>
      <c r="G148" s="20"/>
      <c r="H148" s="21"/>
      <c r="I148" s="37">
        <v>245</v>
      </c>
      <c r="J148" s="26" t="s">
        <v>72</v>
      </c>
      <c r="K148" s="26" t="s">
        <v>73</v>
      </c>
      <c r="L148" s="26">
        <v>18605901899</v>
      </c>
      <c r="M148" s="16"/>
      <c r="N148" s="20"/>
      <c r="O148" s="16"/>
    </row>
    <row r="149" s="1" customFormat="1" ht="24.95" customHeight="1" spans="1:15">
      <c r="A149" s="11"/>
      <c r="B149" s="13"/>
      <c r="C149" s="16"/>
      <c r="D149" s="17"/>
      <c r="E149" s="18"/>
      <c r="F149" s="19"/>
      <c r="G149" s="20"/>
      <c r="H149" s="21"/>
      <c r="I149" s="37">
        <v>236</v>
      </c>
      <c r="J149" s="26" t="s">
        <v>74</v>
      </c>
      <c r="K149" s="26" t="s">
        <v>75</v>
      </c>
      <c r="L149" s="26">
        <v>13960072980</v>
      </c>
      <c r="M149" s="16"/>
      <c r="N149" s="20"/>
      <c r="O149" s="16"/>
    </row>
    <row r="150" s="1" customFormat="1" ht="24.95" customHeight="1" spans="1:15">
      <c r="A150" s="11"/>
      <c r="B150" s="13"/>
      <c r="C150" s="16"/>
      <c r="D150" s="17"/>
      <c r="E150" s="18"/>
      <c r="F150" s="19"/>
      <c r="G150" s="20"/>
      <c r="H150" s="21"/>
      <c r="I150" s="16">
        <v>216.25</v>
      </c>
      <c r="J150" s="16" t="s">
        <v>35</v>
      </c>
      <c r="K150" s="16"/>
      <c r="L150" s="16"/>
      <c r="M150" s="16"/>
      <c r="N150" s="20"/>
      <c r="O150" s="16"/>
    </row>
    <row r="151" s="1" customFormat="1" ht="24.95" customHeight="1" spans="1:15">
      <c r="A151" s="11"/>
      <c r="B151" s="13">
        <v>34</v>
      </c>
      <c r="C151" s="16" t="s">
        <v>159</v>
      </c>
      <c r="D151" s="17" t="s">
        <v>160</v>
      </c>
      <c r="E151" s="18" t="s">
        <v>27</v>
      </c>
      <c r="F151" s="19">
        <v>10</v>
      </c>
      <c r="G151" s="20">
        <f>I152</f>
        <v>480</v>
      </c>
      <c r="H151" s="21">
        <f>F151*G151</f>
        <v>4800</v>
      </c>
      <c r="I151" s="25">
        <v>550</v>
      </c>
      <c r="J151" s="26" t="s">
        <v>63</v>
      </c>
      <c r="K151" s="26" t="s">
        <v>64</v>
      </c>
      <c r="L151" s="26">
        <v>13779903720</v>
      </c>
      <c r="M151" s="16" t="s">
        <v>43</v>
      </c>
      <c r="N151" s="20">
        <v>480</v>
      </c>
      <c r="O151" s="16"/>
    </row>
    <row r="152" s="1" customFormat="1" ht="24.95" customHeight="1" spans="1:15">
      <c r="A152" s="11"/>
      <c r="B152" s="13"/>
      <c r="C152" s="16"/>
      <c r="D152" s="17"/>
      <c r="E152" s="18"/>
      <c r="F152" s="19"/>
      <c r="G152" s="20"/>
      <c r="H152" s="21"/>
      <c r="I152" s="52">
        <v>480</v>
      </c>
      <c r="J152" s="53" t="s">
        <v>65</v>
      </c>
      <c r="K152" s="54"/>
      <c r="L152" s="55"/>
      <c r="M152" s="16"/>
      <c r="N152" s="20"/>
      <c r="O152" s="16"/>
    </row>
    <row r="153" s="1" customFormat="1" ht="24.95" customHeight="1" spans="1:15">
      <c r="A153" s="11"/>
      <c r="B153" s="13"/>
      <c r="C153" s="16"/>
      <c r="D153" s="17"/>
      <c r="E153" s="18"/>
      <c r="F153" s="19"/>
      <c r="G153" s="20"/>
      <c r="H153" s="21"/>
      <c r="I153" s="37">
        <v>600</v>
      </c>
      <c r="J153" s="26" t="s">
        <v>28</v>
      </c>
      <c r="K153" s="26" t="s">
        <v>29</v>
      </c>
      <c r="L153" s="26">
        <v>13625079293</v>
      </c>
      <c r="M153" s="16"/>
      <c r="N153" s="20"/>
      <c r="O153" s="16"/>
    </row>
    <row r="154" s="1" customFormat="1" ht="24.95" customHeight="1" spans="1:15">
      <c r="A154" s="11"/>
      <c r="B154" s="13"/>
      <c r="C154" s="16"/>
      <c r="D154" s="17"/>
      <c r="E154" s="18"/>
      <c r="F154" s="19"/>
      <c r="G154" s="20"/>
      <c r="H154" s="21"/>
      <c r="I154" s="37">
        <v>650</v>
      </c>
      <c r="J154" s="26" t="s">
        <v>31</v>
      </c>
      <c r="K154" s="26" t="s">
        <v>32</v>
      </c>
      <c r="L154" s="26">
        <v>15280058300</v>
      </c>
      <c r="M154" s="16"/>
      <c r="N154" s="20"/>
      <c r="O154" s="16"/>
    </row>
    <row r="155" s="1" customFormat="1" ht="24.95" customHeight="1" spans="1:15">
      <c r="A155" s="11"/>
      <c r="B155" s="13"/>
      <c r="C155" s="16"/>
      <c r="D155" s="17"/>
      <c r="E155" s="18"/>
      <c r="F155" s="19"/>
      <c r="G155" s="20"/>
      <c r="H155" s="21"/>
      <c r="I155" s="37">
        <v>650</v>
      </c>
      <c r="J155" s="26" t="s">
        <v>33</v>
      </c>
      <c r="K155" s="26" t="s">
        <v>34</v>
      </c>
      <c r="L155" s="26">
        <v>13960727526</v>
      </c>
      <c r="M155" s="16"/>
      <c r="N155" s="20"/>
      <c r="O155" s="16"/>
    </row>
    <row r="156" s="1" customFormat="1" ht="24.95" customHeight="1" spans="1:15">
      <c r="A156" s="11"/>
      <c r="B156" s="13">
        <v>35</v>
      </c>
      <c r="C156" s="16" t="s">
        <v>161</v>
      </c>
      <c r="D156" s="17" t="s">
        <v>162</v>
      </c>
      <c r="E156" s="18" t="s">
        <v>27</v>
      </c>
      <c r="F156" s="19">
        <f>3699*25</f>
        <v>92475</v>
      </c>
      <c r="G156" s="20">
        <f>I156</f>
        <v>1.7</v>
      </c>
      <c r="H156" s="21">
        <f>F156*G156</f>
        <v>157207.5</v>
      </c>
      <c r="I156" s="25">
        <v>1.7</v>
      </c>
      <c r="J156" s="26" t="s">
        <v>63</v>
      </c>
      <c r="K156" s="26" t="s">
        <v>64</v>
      </c>
      <c r="L156" s="26">
        <v>13779903720</v>
      </c>
      <c r="M156" s="16" t="s">
        <v>43</v>
      </c>
      <c r="N156" s="20">
        <v>1.7</v>
      </c>
      <c r="O156" s="16"/>
    </row>
    <row r="157" s="1" customFormat="1" ht="24.95" customHeight="1" spans="1:15">
      <c r="A157" s="11"/>
      <c r="B157" s="13"/>
      <c r="C157" s="16"/>
      <c r="D157" s="17"/>
      <c r="E157" s="18"/>
      <c r="F157" s="19"/>
      <c r="G157" s="20"/>
      <c r="H157" s="21"/>
      <c r="I157" s="37">
        <v>1.8</v>
      </c>
      <c r="J157" s="53" t="s">
        <v>65</v>
      </c>
      <c r="K157" s="54"/>
      <c r="L157" s="55"/>
      <c r="M157" s="16"/>
      <c r="N157" s="20"/>
      <c r="O157" s="16"/>
    </row>
    <row r="158" s="1" customFormat="1" ht="24.95" customHeight="1" spans="1:15">
      <c r="A158" s="11"/>
      <c r="B158" s="13"/>
      <c r="C158" s="16"/>
      <c r="D158" s="17"/>
      <c r="E158" s="18"/>
      <c r="F158" s="19"/>
      <c r="G158" s="20"/>
      <c r="H158" s="21"/>
      <c r="I158" s="16">
        <v>1.94</v>
      </c>
      <c r="J158" s="16" t="s">
        <v>84</v>
      </c>
      <c r="K158" s="16"/>
      <c r="L158" s="16"/>
      <c r="M158" s="16"/>
      <c r="N158" s="20"/>
      <c r="O158" s="16"/>
    </row>
    <row r="159" s="1" customFormat="1" ht="24.95" customHeight="1" spans="1:15">
      <c r="A159" s="11"/>
      <c r="B159" s="13">
        <v>35</v>
      </c>
      <c r="C159" s="16" t="s">
        <v>163</v>
      </c>
      <c r="D159" s="17" t="s">
        <v>164</v>
      </c>
      <c r="E159" s="18" t="s">
        <v>27</v>
      </c>
      <c r="F159" s="19">
        <f>133*36</f>
        <v>4788</v>
      </c>
      <c r="G159" s="20">
        <f>I160</f>
        <v>1.35</v>
      </c>
      <c r="H159" s="21">
        <f>F159*G159</f>
        <v>6463.8</v>
      </c>
      <c r="I159" s="25">
        <v>1.5</v>
      </c>
      <c r="J159" s="26" t="s">
        <v>63</v>
      </c>
      <c r="K159" s="26" t="s">
        <v>64</v>
      </c>
      <c r="L159" s="26">
        <v>13779903720</v>
      </c>
      <c r="M159" s="16" t="s">
        <v>43</v>
      </c>
      <c r="N159" s="20">
        <v>1.35</v>
      </c>
      <c r="O159" s="16"/>
    </row>
    <row r="160" s="1" customFormat="1" ht="24.95" customHeight="1" spans="1:15">
      <c r="A160" s="11"/>
      <c r="B160" s="13"/>
      <c r="C160" s="16"/>
      <c r="D160" s="17"/>
      <c r="E160" s="18"/>
      <c r="F160" s="19"/>
      <c r="G160" s="20"/>
      <c r="H160" s="21"/>
      <c r="I160" s="37">
        <v>1.35</v>
      </c>
      <c r="J160" s="53" t="s">
        <v>65</v>
      </c>
      <c r="K160" s="54"/>
      <c r="L160" s="55"/>
      <c r="M160" s="16"/>
      <c r="N160" s="20"/>
      <c r="O160" s="16"/>
    </row>
    <row r="161" s="1" customFormat="1" ht="24.95" customHeight="1" spans="1:15">
      <c r="A161" s="11"/>
      <c r="B161" s="13"/>
      <c r="C161" s="16"/>
      <c r="D161" s="17"/>
      <c r="E161" s="18"/>
      <c r="F161" s="19"/>
      <c r="G161" s="20"/>
      <c r="H161" s="21"/>
      <c r="I161" s="16">
        <v>1.39</v>
      </c>
      <c r="J161" s="16" t="s">
        <v>84</v>
      </c>
      <c r="K161" s="16"/>
      <c r="L161" s="16"/>
      <c r="M161" s="16"/>
      <c r="N161" s="20"/>
      <c r="O161" s="16"/>
    </row>
    <row r="162" s="1" customFormat="1" ht="24.95" customHeight="1" spans="1:15">
      <c r="A162" s="11"/>
      <c r="B162" s="13">
        <v>38</v>
      </c>
      <c r="C162" s="16" t="s">
        <v>165</v>
      </c>
      <c r="D162" s="17" t="s">
        <v>166</v>
      </c>
      <c r="E162" s="18" t="s">
        <v>27</v>
      </c>
      <c r="F162" s="19">
        <f>ROUND(5726*36,0)</f>
        <v>206136</v>
      </c>
      <c r="G162" s="20">
        <f>I163</f>
        <v>1.45</v>
      </c>
      <c r="H162" s="21">
        <f>F162*G162</f>
        <v>298897.2</v>
      </c>
      <c r="I162" s="25">
        <v>1.5</v>
      </c>
      <c r="J162" s="26" t="s">
        <v>63</v>
      </c>
      <c r="K162" s="26" t="s">
        <v>64</v>
      </c>
      <c r="L162" s="26">
        <v>13779903720</v>
      </c>
      <c r="M162" s="16" t="s">
        <v>43</v>
      </c>
      <c r="N162" s="20">
        <v>1.45</v>
      </c>
      <c r="O162" s="16"/>
    </row>
    <row r="163" s="1" customFormat="1" ht="24.95" customHeight="1" spans="1:15">
      <c r="A163" s="11"/>
      <c r="B163" s="13"/>
      <c r="C163" s="16"/>
      <c r="D163" s="17"/>
      <c r="E163" s="18"/>
      <c r="F163" s="19"/>
      <c r="G163" s="20"/>
      <c r="H163" s="21"/>
      <c r="I163" s="37">
        <v>1.45</v>
      </c>
      <c r="J163" s="53" t="s">
        <v>65</v>
      </c>
      <c r="K163" s="54"/>
      <c r="L163" s="55"/>
      <c r="M163" s="16"/>
      <c r="N163" s="20"/>
      <c r="O163" s="16"/>
    </row>
    <row r="164" s="1" customFormat="1" ht="24.95" customHeight="1" spans="1:15">
      <c r="A164" s="11"/>
      <c r="B164" s="13"/>
      <c r="C164" s="16"/>
      <c r="D164" s="17"/>
      <c r="E164" s="18"/>
      <c r="F164" s="19"/>
      <c r="G164" s="20"/>
      <c r="H164" s="21"/>
      <c r="I164" s="37">
        <v>1.6</v>
      </c>
      <c r="J164" s="26" t="s">
        <v>74</v>
      </c>
      <c r="K164" s="26" t="s">
        <v>75</v>
      </c>
      <c r="L164" s="26">
        <v>13960072980</v>
      </c>
      <c r="M164" s="16"/>
      <c r="N164" s="20"/>
      <c r="O164" s="16"/>
    </row>
    <row r="165" s="1" customFormat="1" ht="24.95" customHeight="1" spans="1:15">
      <c r="A165" s="11"/>
      <c r="B165" s="13"/>
      <c r="C165" s="16"/>
      <c r="D165" s="17"/>
      <c r="E165" s="18"/>
      <c r="F165" s="19"/>
      <c r="G165" s="20"/>
      <c r="H165" s="21"/>
      <c r="I165" s="25">
        <v>3.95</v>
      </c>
      <c r="J165" s="16" t="s">
        <v>35</v>
      </c>
      <c r="K165" s="16"/>
      <c r="L165" s="16"/>
      <c r="M165" s="16"/>
      <c r="N165" s="20"/>
      <c r="O165" s="16"/>
    </row>
    <row r="166" s="1" customFormat="1" ht="24.95" customHeight="1" spans="1:15">
      <c r="A166" s="11"/>
      <c r="B166" s="13">
        <v>39</v>
      </c>
      <c r="C166" s="16" t="s">
        <v>167</v>
      </c>
      <c r="D166" s="17" t="s">
        <v>168</v>
      </c>
      <c r="E166" s="18" t="s">
        <v>27</v>
      </c>
      <c r="F166" s="19">
        <f>36*25</f>
        <v>900</v>
      </c>
      <c r="G166" s="20">
        <v>1.91</v>
      </c>
      <c r="H166" s="21">
        <f>F166*G166</f>
        <v>1719</v>
      </c>
      <c r="I166" s="25">
        <v>3.5</v>
      </c>
      <c r="J166" s="26" t="s">
        <v>63</v>
      </c>
      <c r="K166" s="26" t="s">
        <v>64</v>
      </c>
      <c r="L166" s="26">
        <v>13779903720</v>
      </c>
      <c r="M166" s="16" t="s">
        <v>43</v>
      </c>
      <c r="N166" s="20">
        <v>1.91</v>
      </c>
      <c r="O166" s="16"/>
    </row>
    <row r="167" s="1" customFormat="1" ht="24.95" customHeight="1" spans="1:15">
      <c r="A167" s="11"/>
      <c r="B167" s="13"/>
      <c r="C167" s="16"/>
      <c r="D167" s="17"/>
      <c r="E167" s="18"/>
      <c r="F167" s="19"/>
      <c r="G167" s="20"/>
      <c r="H167" s="21"/>
      <c r="I167" s="25">
        <v>4.5</v>
      </c>
      <c r="J167" s="53" t="s">
        <v>65</v>
      </c>
      <c r="K167" s="54"/>
      <c r="L167" s="55"/>
      <c r="M167" s="16"/>
      <c r="N167" s="20"/>
      <c r="O167" s="16"/>
    </row>
    <row r="168" s="1" customFormat="1" ht="24.95" customHeight="1" spans="1:15">
      <c r="A168" s="11"/>
      <c r="B168" s="13"/>
      <c r="C168" s="16"/>
      <c r="D168" s="17"/>
      <c r="E168" s="18"/>
      <c r="F168" s="19"/>
      <c r="G168" s="20"/>
      <c r="H168" s="21"/>
      <c r="I168" s="25">
        <f>1.84+0.07</f>
        <v>1.91</v>
      </c>
      <c r="J168" s="16" t="s">
        <v>169</v>
      </c>
      <c r="K168" s="16"/>
      <c r="L168" s="16"/>
      <c r="M168" s="16"/>
      <c r="N168" s="20"/>
      <c r="O168" s="16"/>
    </row>
    <row r="169" s="1" customFormat="1" ht="24.95" customHeight="1" spans="1:15">
      <c r="A169" s="11"/>
      <c r="B169" s="13"/>
      <c r="C169" s="16"/>
      <c r="D169" s="17"/>
      <c r="E169" s="18"/>
      <c r="F169" s="19"/>
      <c r="G169" s="20"/>
      <c r="H169" s="21"/>
      <c r="I169" s="25">
        <v>4.82</v>
      </c>
      <c r="J169" s="16" t="s">
        <v>35</v>
      </c>
      <c r="K169" s="16"/>
      <c r="L169" s="16"/>
      <c r="M169" s="16"/>
      <c r="N169" s="20"/>
      <c r="O169" s="16"/>
    </row>
    <row r="170" s="1" customFormat="1" ht="24.95" customHeight="1" spans="1:15">
      <c r="A170" s="11"/>
      <c r="B170" s="13">
        <v>40</v>
      </c>
      <c r="C170" s="16" t="s">
        <v>170</v>
      </c>
      <c r="D170" s="17" t="s">
        <v>171</v>
      </c>
      <c r="E170" s="18" t="s">
        <v>27</v>
      </c>
      <c r="F170" s="19">
        <f>ROUND(1789*36,0)</f>
        <v>64404</v>
      </c>
      <c r="G170" s="20">
        <f>ROUND(I173,2)</f>
        <v>0.92</v>
      </c>
      <c r="H170" s="21">
        <f>F170*G170</f>
        <v>59251.68</v>
      </c>
      <c r="I170" s="25">
        <v>2.3</v>
      </c>
      <c r="J170" s="26" t="s">
        <v>63</v>
      </c>
      <c r="K170" s="26" t="s">
        <v>64</v>
      </c>
      <c r="L170" s="26">
        <v>13779903720</v>
      </c>
      <c r="M170" s="16" t="s">
        <v>43</v>
      </c>
      <c r="N170" s="20">
        <v>0.92</v>
      </c>
      <c r="O170" s="16"/>
    </row>
    <row r="171" s="1" customFormat="1" ht="24.95" customHeight="1" spans="1:15">
      <c r="A171" s="11"/>
      <c r="B171" s="13"/>
      <c r="C171" s="16"/>
      <c r="D171" s="17"/>
      <c r="E171" s="18"/>
      <c r="F171" s="19"/>
      <c r="G171" s="20"/>
      <c r="H171" s="21"/>
      <c r="I171" s="25">
        <v>1.1</v>
      </c>
      <c r="J171" s="53" t="s">
        <v>65</v>
      </c>
      <c r="K171" s="54"/>
      <c r="L171" s="55"/>
      <c r="M171" s="16"/>
      <c r="N171" s="20"/>
      <c r="O171" s="16"/>
    </row>
    <row r="172" s="1" customFormat="1" ht="24.95" customHeight="1" spans="1:15">
      <c r="A172" s="11"/>
      <c r="B172" s="13"/>
      <c r="C172" s="16"/>
      <c r="D172" s="17"/>
      <c r="E172" s="18"/>
      <c r="F172" s="19"/>
      <c r="G172" s="20"/>
      <c r="H172" s="21"/>
      <c r="I172" s="25">
        <v>1.67</v>
      </c>
      <c r="J172" s="16" t="s">
        <v>30</v>
      </c>
      <c r="K172" s="16"/>
      <c r="L172" s="16"/>
      <c r="M172" s="16"/>
      <c r="N172" s="20"/>
      <c r="O172" s="16"/>
    </row>
    <row r="173" s="1" customFormat="1" ht="24.95" customHeight="1" spans="1:15">
      <c r="A173" s="11"/>
      <c r="B173" s="13"/>
      <c r="C173" s="16"/>
      <c r="D173" s="17"/>
      <c r="E173" s="18"/>
      <c r="F173" s="19"/>
      <c r="G173" s="20"/>
      <c r="H173" s="21"/>
      <c r="I173" s="25">
        <v>0.92</v>
      </c>
      <c r="J173" s="16" t="s">
        <v>172</v>
      </c>
      <c r="K173" s="16"/>
      <c r="L173" s="16"/>
      <c r="M173" s="16"/>
      <c r="N173" s="20"/>
      <c r="O173" s="16"/>
    </row>
    <row r="174" s="1" customFormat="1" ht="24.95" customHeight="1" spans="1:15">
      <c r="A174" s="11"/>
      <c r="B174" s="13">
        <v>40</v>
      </c>
      <c r="C174" s="16" t="s">
        <v>173</v>
      </c>
      <c r="D174" s="17" t="s">
        <v>174</v>
      </c>
      <c r="E174" s="18" t="s">
        <v>27</v>
      </c>
      <c r="F174" s="19">
        <f>ROUND(112*36,0)</f>
        <v>4032</v>
      </c>
      <c r="G174" s="20">
        <f>ROUND(I177,2)</f>
        <v>1.22</v>
      </c>
      <c r="H174" s="21">
        <f>F174*G174</f>
        <v>4919.04</v>
      </c>
      <c r="I174" s="25">
        <v>3.7</v>
      </c>
      <c r="J174" s="26" t="s">
        <v>63</v>
      </c>
      <c r="K174" s="26" t="s">
        <v>64</v>
      </c>
      <c r="L174" s="26">
        <v>13779903720</v>
      </c>
      <c r="M174" s="16" t="s">
        <v>43</v>
      </c>
      <c r="N174" s="20">
        <v>1.22</v>
      </c>
      <c r="O174" s="16"/>
    </row>
    <row r="175" s="1" customFormat="1" ht="24.95" customHeight="1" spans="1:15">
      <c r="A175" s="11"/>
      <c r="B175" s="13"/>
      <c r="C175" s="16"/>
      <c r="D175" s="17"/>
      <c r="E175" s="18"/>
      <c r="F175" s="19"/>
      <c r="G175" s="20"/>
      <c r="H175" s="21"/>
      <c r="I175" s="25">
        <v>1.4</v>
      </c>
      <c r="J175" s="53" t="s">
        <v>65</v>
      </c>
      <c r="K175" s="54"/>
      <c r="L175" s="55"/>
      <c r="M175" s="16"/>
      <c r="N175" s="20"/>
      <c r="O175" s="16"/>
    </row>
    <row r="176" s="1" customFormat="1" ht="24.95" customHeight="1" spans="1:15">
      <c r="A176" s="11"/>
      <c r="B176" s="13"/>
      <c r="C176" s="16"/>
      <c r="D176" s="17"/>
      <c r="E176" s="18"/>
      <c r="F176" s="19"/>
      <c r="G176" s="20"/>
      <c r="H176" s="21"/>
      <c r="I176" s="25">
        <v>1.45</v>
      </c>
      <c r="J176" s="16" t="s">
        <v>30</v>
      </c>
      <c r="K176" s="16"/>
      <c r="L176" s="16"/>
      <c r="M176" s="16"/>
      <c r="N176" s="20"/>
      <c r="O176" s="16"/>
    </row>
    <row r="177" s="1" customFormat="1" ht="24.95" customHeight="1" spans="1:15">
      <c r="A177" s="11"/>
      <c r="B177" s="13"/>
      <c r="C177" s="16"/>
      <c r="D177" s="17"/>
      <c r="E177" s="18"/>
      <c r="F177" s="19"/>
      <c r="G177" s="20"/>
      <c r="H177" s="21"/>
      <c r="I177" s="25">
        <v>1.22</v>
      </c>
      <c r="J177" s="16" t="s">
        <v>172</v>
      </c>
      <c r="K177" s="16"/>
      <c r="L177" s="16"/>
      <c r="M177" s="16"/>
      <c r="N177" s="20"/>
      <c r="O177" s="16"/>
    </row>
    <row r="178" s="1" customFormat="1" ht="24.95" customHeight="1" spans="1:15">
      <c r="A178" s="11"/>
      <c r="B178" s="13">
        <v>43</v>
      </c>
      <c r="C178" s="16" t="s">
        <v>175</v>
      </c>
      <c r="D178" s="17" t="s">
        <v>176</v>
      </c>
      <c r="E178" s="18" t="s">
        <v>27</v>
      </c>
      <c r="F178" s="19">
        <f>ROUND(6624*25,0)</f>
        <v>165600</v>
      </c>
      <c r="G178" s="20">
        <f>ROUND(I178,2)</f>
        <v>1.96</v>
      </c>
      <c r="H178" s="21">
        <f>F178*G178</f>
        <v>324576</v>
      </c>
      <c r="I178" s="25">
        <f>2.08-0.12</f>
        <v>1.96</v>
      </c>
      <c r="J178" s="48" t="s">
        <v>177</v>
      </c>
      <c r="K178" s="48"/>
      <c r="L178" s="48"/>
      <c r="M178" s="16" t="s">
        <v>43</v>
      </c>
      <c r="N178" s="20">
        <v>1.96</v>
      </c>
      <c r="O178" s="16"/>
    </row>
    <row r="179" s="1" customFormat="1" ht="24.95" customHeight="1" spans="1:15">
      <c r="A179" s="11"/>
      <c r="B179" s="13"/>
      <c r="C179" s="16"/>
      <c r="D179" s="17"/>
      <c r="E179" s="18"/>
      <c r="F179" s="19"/>
      <c r="G179" s="20"/>
      <c r="H179" s="21"/>
      <c r="I179" s="25">
        <v>2.67</v>
      </c>
      <c r="J179" s="48" t="s">
        <v>178</v>
      </c>
      <c r="K179" s="48"/>
      <c r="L179" s="48"/>
      <c r="M179" s="16"/>
      <c r="N179" s="20"/>
      <c r="O179" s="16"/>
    </row>
    <row r="180" s="1" customFormat="1" ht="24.95" customHeight="1" spans="1:15">
      <c r="A180" s="11"/>
      <c r="B180" s="13"/>
      <c r="C180" s="16"/>
      <c r="D180" s="17"/>
      <c r="E180" s="18"/>
      <c r="F180" s="19"/>
      <c r="G180" s="20"/>
      <c r="H180" s="21"/>
      <c r="I180" s="25">
        <v>2.33</v>
      </c>
      <c r="J180" s="16" t="s">
        <v>35</v>
      </c>
      <c r="K180" s="16"/>
      <c r="L180" s="16"/>
      <c r="M180" s="16"/>
      <c r="N180" s="20"/>
      <c r="O180" s="16"/>
    </row>
    <row r="181" s="1" customFormat="1" ht="24.95" customHeight="1" spans="1:15">
      <c r="A181" s="11"/>
      <c r="B181" s="13">
        <v>43</v>
      </c>
      <c r="C181" s="16" t="s">
        <v>179</v>
      </c>
      <c r="D181" s="17" t="s">
        <v>180</v>
      </c>
      <c r="E181" s="18" t="s">
        <v>27</v>
      </c>
      <c r="F181" s="19">
        <f>ROUND(106*36,0)</f>
        <v>3816</v>
      </c>
      <c r="G181" s="20">
        <f>ROUND(I181,2)</f>
        <v>1.31</v>
      </c>
      <c r="H181" s="21">
        <f>F181*G181</f>
        <v>4998.96</v>
      </c>
      <c r="I181" s="25">
        <f>1.43-0.12</f>
        <v>1.31</v>
      </c>
      <c r="J181" s="48" t="s">
        <v>181</v>
      </c>
      <c r="K181" s="48"/>
      <c r="L181" s="48"/>
      <c r="M181" s="16" t="s">
        <v>43</v>
      </c>
      <c r="N181" s="20">
        <v>1.31</v>
      </c>
      <c r="O181" s="16"/>
    </row>
    <row r="182" s="1" customFormat="1" ht="24.95" customHeight="1" spans="1:15">
      <c r="A182" s="11"/>
      <c r="B182" s="13"/>
      <c r="C182" s="16"/>
      <c r="D182" s="17"/>
      <c r="E182" s="18"/>
      <c r="F182" s="19"/>
      <c r="G182" s="20"/>
      <c r="H182" s="21"/>
      <c r="I182" s="25">
        <v>1.48</v>
      </c>
      <c r="J182" s="48" t="s">
        <v>182</v>
      </c>
      <c r="K182" s="48"/>
      <c r="L182" s="48"/>
      <c r="M182" s="16"/>
      <c r="N182" s="20"/>
      <c r="O182" s="16"/>
    </row>
    <row r="183" s="1" customFormat="1" ht="24.95" customHeight="1" spans="1:15">
      <c r="A183" s="11"/>
      <c r="B183" s="13"/>
      <c r="C183" s="16"/>
      <c r="D183" s="17"/>
      <c r="E183" s="18"/>
      <c r="F183" s="19"/>
      <c r="G183" s="20"/>
      <c r="H183" s="21"/>
      <c r="I183" s="25">
        <v>1.48</v>
      </c>
      <c r="J183" s="16" t="s">
        <v>35</v>
      </c>
      <c r="K183" s="16"/>
      <c r="L183" s="16"/>
      <c r="M183" s="16"/>
      <c r="N183" s="20"/>
      <c r="O183" s="16"/>
    </row>
    <row r="184" s="1" customFormat="1" ht="24.95" customHeight="1" spans="1:15">
      <c r="A184" s="11"/>
      <c r="B184" s="13">
        <v>45</v>
      </c>
      <c r="C184" s="16" t="s">
        <v>183</v>
      </c>
      <c r="D184" s="17" t="s">
        <v>174</v>
      </c>
      <c r="E184" s="18" t="s">
        <v>27</v>
      </c>
      <c r="F184" s="19">
        <f>ROUND(680*36,0)</f>
        <v>24480</v>
      </c>
      <c r="G184" s="20">
        <f>I184</f>
        <v>2.1</v>
      </c>
      <c r="H184" s="21">
        <f>F184*G184</f>
        <v>51408</v>
      </c>
      <c r="I184" s="25">
        <f>2.03+0.07</f>
        <v>2.1</v>
      </c>
      <c r="J184" s="16" t="s">
        <v>184</v>
      </c>
      <c r="K184" s="16"/>
      <c r="L184" s="16"/>
      <c r="M184" s="16" t="s">
        <v>43</v>
      </c>
      <c r="N184" s="20">
        <v>2.1</v>
      </c>
      <c r="O184" s="16"/>
    </row>
    <row r="185" s="1" customFormat="1" ht="24.95" customHeight="1" spans="1:15">
      <c r="A185" s="11"/>
      <c r="B185" s="13"/>
      <c r="C185" s="16"/>
      <c r="D185" s="17"/>
      <c r="E185" s="18"/>
      <c r="F185" s="19"/>
      <c r="G185" s="20"/>
      <c r="H185" s="21"/>
      <c r="I185" s="25">
        <v>2.62</v>
      </c>
      <c r="J185" s="16" t="s">
        <v>35</v>
      </c>
      <c r="K185" s="16"/>
      <c r="L185" s="16"/>
      <c r="M185" s="16"/>
      <c r="N185" s="20"/>
      <c r="O185" s="16"/>
    </row>
    <row r="186" s="1" customFormat="1" ht="24.95" customHeight="1" spans="1:15">
      <c r="A186" s="11"/>
      <c r="B186" s="13"/>
      <c r="C186" s="16"/>
      <c r="D186" s="17"/>
      <c r="E186" s="18"/>
      <c r="F186" s="19"/>
      <c r="G186" s="20"/>
      <c r="H186" s="21"/>
      <c r="I186" s="25">
        <v>2.85</v>
      </c>
      <c r="J186" s="16" t="s">
        <v>172</v>
      </c>
      <c r="K186" s="16"/>
      <c r="L186" s="16"/>
      <c r="M186" s="16"/>
      <c r="N186" s="20"/>
      <c r="O186" s="16"/>
    </row>
    <row r="187" s="1" customFormat="1" ht="24.95" customHeight="1" spans="1:15">
      <c r="A187" s="11"/>
      <c r="B187" s="13">
        <v>45</v>
      </c>
      <c r="C187" s="16" t="s">
        <v>185</v>
      </c>
      <c r="D187" s="17" t="s">
        <v>186</v>
      </c>
      <c r="E187" s="18" t="s">
        <v>27</v>
      </c>
      <c r="F187" s="19">
        <f>ROUND(32*25,0)</f>
        <v>800</v>
      </c>
      <c r="G187" s="20">
        <f>I187</f>
        <v>2.38</v>
      </c>
      <c r="H187" s="21">
        <f>F187*G187</f>
        <v>1904</v>
      </c>
      <c r="I187" s="25">
        <f>2.31+0.07</f>
        <v>2.38</v>
      </c>
      <c r="J187" s="16" t="s">
        <v>187</v>
      </c>
      <c r="K187" s="16"/>
      <c r="L187" s="16"/>
      <c r="M187" s="16" t="s">
        <v>43</v>
      </c>
      <c r="N187" s="20">
        <v>2.38</v>
      </c>
      <c r="O187" s="16"/>
    </row>
    <row r="188" s="1" customFormat="1" ht="24.95" customHeight="1" spans="1:15">
      <c r="A188" s="11"/>
      <c r="B188" s="13"/>
      <c r="C188" s="16"/>
      <c r="D188" s="17"/>
      <c r="E188" s="18"/>
      <c r="F188" s="19"/>
      <c r="G188" s="20"/>
      <c r="H188" s="21"/>
      <c r="I188" s="25">
        <v>6.28</v>
      </c>
      <c r="J188" s="16" t="s">
        <v>35</v>
      </c>
      <c r="K188" s="16"/>
      <c r="L188" s="16"/>
      <c r="M188" s="16"/>
      <c r="N188" s="20"/>
      <c r="O188" s="16"/>
    </row>
    <row r="189" s="1" customFormat="1" ht="24.95" customHeight="1" spans="1:15">
      <c r="A189" s="11"/>
      <c r="B189" s="13"/>
      <c r="C189" s="16"/>
      <c r="D189" s="17"/>
      <c r="E189" s="18"/>
      <c r="F189" s="19"/>
      <c r="G189" s="20"/>
      <c r="H189" s="21"/>
      <c r="I189" s="25">
        <v>2.75</v>
      </c>
      <c r="J189" s="16" t="s">
        <v>172</v>
      </c>
      <c r="K189" s="16"/>
      <c r="L189" s="16"/>
      <c r="M189" s="16"/>
      <c r="N189" s="20"/>
      <c r="O189" s="16"/>
    </row>
    <row r="190" s="1" customFormat="1" ht="24.95" customHeight="1" spans="1:15">
      <c r="A190" s="11"/>
      <c r="B190" s="13">
        <v>46</v>
      </c>
      <c r="C190" s="16" t="s">
        <v>188</v>
      </c>
      <c r="D190" s="17" t="s">
        <v>189</v>
      </c>
      <c r="E190" s="18" t="s">
        <v>27</v>
      </c>
      <c r="F190" s="19">
        <f>ROUND(6491*81,0)</f>
        <v>525771</v>
      </c>
      <c r="G190" s="20">
        <f>I191</f>
        <v>1.07</v>
      </c>
      <c r="H190" s="21">
        <f>F190*G190</f>
        <v>562574.97</v>
      </c>
      <c r="I190" s="25">
        <v>1.11</v>
      </c>
      <c r="J190" s="16" t="s">
        <v>190</v>
      </c>
      <c r="K190" s="16"/>
      <c r="L190" s="16"/>
      <c r="M190" s="16" t="s">
        <v>43</v>
      </c>
      <c r="N190" s="20">
        <v>1.07</v>
      </c>
      <c r="O190" s="16"/>
    </row>
    <row r="191" s="1" customFormat="1" ht="24.95" customHeight="1" spans="1:15">
      <c r="A191" s="11"/>
      <c r="B191" s="13"/>
      <c r="C191" s="16"/>
      <c r="D191" s="17"/>
      <c r="E191" s="18"/>
      <c r="F191" s="19"/>
      <c r="G191" s="20"/>
      <c r="H191" s="21"/>
      <c r="I191" s="25">
        <v>1.07</v>
      </c>
      <c r="J191" s="16" t="s">
        <v>35</v>
      </c>
      <c r="K191" s="16"/>
      <c r="L191" s="16"/>
      <c r="M191" s="16"/>
      <c r="N191" s="20"/>
      <c r="O191" s="16"/>
    </row>
    <row r="192" s="1" customFormat="1" ht="24.95" customHeight="1" spans="1:15">
      <c r="A192" s="11"/>
      <c r="B192" s="13"/>
      <c r="C192" s="16"/>
      <c r="D192" s="17"/>
      <c r="E192" s="18"/>
      <c r="F192" s="19"/>
      <c r="G192" s="20"/>
      <c r="H192" s="21"/>
      <c r="I192" s="25">
        <v>1.1</v>
      </c>
      <c r="J192" s="16" t="s">
        <v>172</v>
      </c>
      <c r="K192" s="16"/>
      <c r="L192" s="16"/>
      <c r="M192" s="16"/>
      <c r="N192" s="20"/>
      <c r="O192" s="16"/>
    </row>
    <row r="193" s="1" customFormat="1" ht="24.95" customHeight="1" spans="1:15">
      <c r="A193" s="11"/>
      <c r="B193" s="13">
        <v>46</v>
      </c>
      <c r="C193" s="16" t="s">
        <v>191</v>
      </c>
      <c r="D193" s="17" t="s">
        <v>192</v>
      </c>
      <c r="E193" s="18" t="s">
        <v>27</v>
      </c>
      <c r="F193" s="19">
        <f>ROUND(51*25,0)</f>
        <v>1275</v>
      </c>
      <c r="G193" s="23">
        <v>1.5</v>
      </c>
      <c r="H193" s="21">
        <f>F193*G193</f>
        <v>1912.5</v>
      </c>
      <c r="I193" s="25">
        <v>1.69</v>
      </c>
      <c r="J193" s="16" t="s">
        <v>193</v>
      </c>
      <c r="K193" s="16"/>
      <c r="L193" s="16"/>
      <c r="M193" s="16" t="s">
        <v>43</v>
      </c>
      <c r="N193" s="20">
        <v>1.5</v>
      </c>
      <c r="O193" s="16"/>
    </row>
    <row r="194" s="1" customFormat="1" ht="24.95" customHeight="1" spans="1:15">
      <c r="A194" s="11"/>
      <c r="B194" s="13"/>
      <c r="C194" s="16"/>
      <c r="D194" s="17"/>
      <c r="E194" s="18"/>
      <c r="F194" s="19"/>
      <c r="G194" s="23"/>
      <c r="H194" s="21"/>
      <c r="I194" s="25">
        <v>1.96</v>
      </c>
      <c r="J194" s="16" t="s">
        <v>35</v>
      </c>
      <c r="K194" s="16"/>
      <c r="L194" s="16"/>
      <c r="M194" s="16"/>
      <c r="N194" s="20"/>
      <c r="O194" s="16"/>
    </row>
    <row r="195" s="1" customFormat="1" ht="24.95" customHeight="1" spans="1:15">
      <c r="A195" s="11"/>
      <c r="B195" s="13"/>
      <c r="C195" s="16"/>
      <c r="D195" s="17"/>
      <c r="E195" s="18"/>
      <c r="F195" s="19"/>
      <c r="G195" s="23"/>
      <c r="H195" s="21"/>
      <c r="I195" s="25">
        <v>1.5</v>
      </c>
      <c r="J195" s="16" t="s">
        <v>172</v>
      </c>
      <c r="K195" s="16"/>
      <c r="L195" s="16"/>
      <c r="M195" s="16"/>
      <c r="N195" s="20"/>
      <c r="O195" s="16"/>
    </row>
    <row r="196" s="1" customFormat="1" ht="24.95" customHeight="1" spans="1:15">
      <c r="A196" s="11"/>
      <c r="B196" s="13">
        <v>46</v>
      </c>
      <c r="C196" s="16" t="s">
        <v>194</v>
      </c>
      <c r="D196" s="17" t="s">
        <v>195</v>
      </c>
      <c r="E196" s="18" t="s">
        <v>27</v>
      </c>
      <c r="F196" s="19">
        <f>ROUND(97*25,0)</f>
        <v>2425</v>
      </c>
      <c r="G196" s="20">
        <f>I196</f>
        <v>2.38</v>
      </c>
      <c r="H196" s="21">
        <f>F196*G196</f>
        <v>5771.5</v>
      </c>
      <c r="I196" s="25">
        <f>2.31+0.07</f>
        <v>2.38</v>
      </c>
      <c r="J196" s="16" t="s">
        <v>196</v>
      </c>
      <c r="K196" s="16"/>
      <c r="L196" s="16"/>
      <c r="M196" s="16" t="s">
        <v>43</v>
      </c>
      <c r="N196" s="20">
        <v>2.38</v>
      </c>
      <c r="O196" s="16"/>
    </row>
    <row r="197" s="1" customFormat="1" ht="24.95" customHeight="1" spans="1:15">
      <c r="A197" s="11"/>
      <c r="B197" s="13"/>
      <c r="C197" s="16"/>
      <c r="D197" s="17"/>
      <c r="E197" s="18"/>
      <c r="F197" s="19"/>
      <c r="G197" s="20"/>
      <c r="H197" s="21"/>
      <c r="I197" s="25">
        <v>3.25</v>
      </c>
      <c r="J197" s="16" t="s">
        <v>35</v>
      </c>
      <c r="K197" s="16"/>
      <c r="L197" s="16"/>
      <c r="M197" s="16"/>
      <c r="N197" s="20"/>
      <c r="O197" s="16"/>
    </row>
    <row r="198" s="1" customFormat="1" ht="24.95" customHeight="1" spans="1:15">
      <c r="A198" s="11"/>
      <c r="B198" s="13"/>
      <c r="C198" s="16"/>
      <c r="D198" s="17"/>
      <c r="E198" s="18"/>
      <c r="F198" s="19"/>
      <c r="G198" s="20"/>
      <c r="H198" s="21"/>
      <c r="I198" s="25">
        <v>3.98</v>
      </c>
      <c r="J198" s="16" t="s">
        <v>172</v>
      </c>
      <c r="K198" s="16"/>
      <c r="L198" s="16"/>
      <c r="M198" s="16"/>
      <c r="N198" s="20"/>
      <c r="O198" s="16"/>
    </row>
    <row r="199" s="1" customFormat="1" ht="24.95" customHeight="1" spans="1:15">
      <c r="A199" s="11"/>
      <c r="B199" s="13">
        <v>49</v>
      </c>
      <c r="C199" s="16" t="s">
        <v>197</v>
      </c>
      <c r="D199" s="17" t="s">
        <v>195</v>
      </c>
      <c r="E199" s="18" t="s">
        <v>27</v>
      </c>
      <c r="F199" s="19">
        <f>ROUND(441*25,0)</f>
        <v>11025</v>
      </c>
      <c r="G199" s="20">
        <f>I200</f>
        <v>0.85</v>
      </c>
      <c r="H199" s="21">
        <f>F199*G199</f>
        <v>9371.25</v>
      </c>
      <c r="I199" s="25">
        <v>1.8</v>
      </c>
      <c r="J199" s="26" t="s">
        <v>63</v>
      </c>
      <c r="K199" s="26" t="s">
        <v>64</v>
      </c>
      <c r="L199" s="26">
        <v>13779903720</v>
      </c>
      <c r="M199" s="16" t="s">
        <v>43</v>
      </c>
      <c r="N199" s="20">
        <v>0.85</v>
      </c>
      <c r="O199" s="16"/>
    </row>
    <row r="200" s="1" customFormat="1" ht="24.95" customHeight="1" spans="1:15">
      <c r="A200" s="11"/>
      <c r="B200" s="13"/>
      <c r="C200" s="16"/>
      <c r="D200" s="17"/>
      <c r="E200" s="18"/>
      <c r="F200" s="19"/>
      <c r="G200" s="20"/>
      <c r="H200" s="21"/>
      <c r="I200" s="25">
        <v>0.85</v>
      </c>
      <c r="J200" s="53" t="s">
        <v>65</v>
      </c>
      <c r="K200" s="54"/>
      <c r="L200" s="55"/>
      <c r="M200" s="16"/>
      <c r="N200" s="20"/>
      <c r="O200" s="16"/>
    </row>
    <row r="201" s="1" customFormat="1" ht="24.95" customHeight="1" spans="1:15">
      <c r="A201" s="11"/>
      <c r="B201" s="13"/>
      <c r="C201" s="16"/>
      <c r="D201" s="17"/>
      <c r="E201" s="18"/>
      <c r="F201" s="19"/>
      <c r="G201" s="20"/>
      <c r="H201" s="21"/>
      <c r="I201" s="25">
        <v>3.36</v>
      </c>
      <c r="J201" s="16" t="s">
        <v>35</v>
      </c>
      <c r="K201" s="16"/>
      <c r="L201" s="16"/>
      <c r="M201" s="16"/>
      <c r="N201" s="20"/>
      <c r="O201" s="16"/>
    </row>
    <row r="202" s="1" customFormat="1" ht="24.95" customHeight="1" spans="1:15">
      <c r="A202" s="11"/>
      <c r="B202" s="13">
        <v>49</v>
      </c>
      <c r="C202" s="16" t="s">
        <v>198</v>
      </c>
      <c r="D202" s="17" t="s">
        <v>199</v>
      </c>
      <c r="E202" s="18" t="s">
        <v>27</v>
      </c>
      <c r="F202" s="19">
        <f>ROUND(42*36,0)</f>
        <v>1512</v>
      </c>
      <c r="G202" s="20">
        <f>I203</f>
        <v>1.6</v>
      </c>
      <c r="H202" s="21">
        <f>F202*G202</f>
        <v>2419.2</v>
      </c>
      <c r="I202" s="25">
        <v>1.9</v>
      </c>
      <c r="J202" s="26" t="s">
        <v>63</v>
      </c>
      <c r="K202" s="26" t="s">
        <v>64</v>
      </c>
      <c r="L202" s="26">
        <v>13779903720</v>
      </c>
      <c r="M202" s="16" t="s">
        <v>43</v>
      </c>
      <c r="N202" s="20">
        <v>1.6</v>
      </c>
      <c r="O202" s="16"/>
    </row>
    <row r="203" s="1" customFormat="1" ht="24.95" customHeight="1" spans="1:15">
      <c r="A203" s="11"/>
      <c r="B203" s="13"/>
      <c r="C203" s="16"/>
      <c r="D203" s="17"/>
      <c r="E203" s="18"/>
      <c r="F203" s="19"/>
      <c r="G203" s="20"/>
      <c r="H203" s="21"/>
      <c r="I203" s="25">
        <v>1.6</v>
      </c>
      <c r="J203" s="53" t="s">
        <v>65</v>
      </c>
      <c r="K203" s="54"/>
      <c r="L203" s="55"/>
      <c r="M203" s="16"/>
      <c r="N203" s="20"/>
      <c r="O203" s="16"/>
    </row>
    <row r="204" s="1" customFormat="1" ht="24.95" customHeight="1" spans="1:15">
      <c r="A204" s="11"/>
      <c r="B204" s="13"/>
      <c r="C204" s="16"/>
      <c r="D204" s="17"/>
      <c r="E204" s="18"/>
      <c r="F204" s="19"/>
      <c r="G204" s="20"/>
      <c r="H204" s="21"/>
      <c r="I204" s="25">
        <v>1.79</v>
      </c>
      <c r="J204" s="16" t="s">
        <v>35</v>
      </c>
      <c r="K204" s="16"/>
      <c r="L204" s="16"/>
      <c r="M204" s="16"/>
      <c r="N204" s="20"/>
      <c r="O204" s="16"/>
    </row>
    <row r="205" s="1" customFormat="1" ht="24.95" customHeight="1" spans="1:15">
      <c r="A205" s="11"/>
      <c r="B205" s="13">
        <v>50</v>
      </c>
      <c r="C205" s="16" t="s">
        <v>200</v>
      </c>
      <c r="D205" s="17"/>
      <c r="E205" s="18" t="s">
        <v>201</v>
      </c>
      <c r="F205" s="19">
        <v>13029.5</v>
      </c>
      <c r="G205" s="20">
        <f>I205</f>
        <v>40</v>
      </c>
      <c r="H205" s="21">
        <f>F205*G205</f>
        <v>521180</v>
      </c>
      <c r="I205" s="25">
        <v>40</v>
      </c>
      <c r="J205" s="43" t="s">
        <v>202</v>
      </c>
      <c r="K205" s="44"/>
      <c r="L205" s="45"/>
      <c r="M205" s="16" t="s">
        <v>203</v>
      </c>
      <c r="N205" s="20">
        <v>40</v>
      </c>
      <c r="O205" s="16"/>
    </row>
    <row r="206" s="1" customFormat="1" ht="24.95" customHeight="1" spans="1:15">
      <c r="A206" s="11"/>
      <c r="B206" s="13">
        <v>51</v>
      </c>
      <c r="C206" s="16" t="s">
        <v>204</v>
      </c>
      <c r="D206" s="17"/>
      <c r="E206" s="18" t="s">
        <v>205</v>
      </c>
      <c r="F206" s="19">
        <v>18</v>
      </c>
      <c r="G206" s="20">
        <f>I206</f>
        <v>632</v>
      </c>
      <c r="H206" s="21">
        <f>F206*G206</f>
        <v>11376</v>
      </c>
      <c r="I206" s="25">
        <v>632</v>
      </c>
      <c r="J206" s="43" t="s">
        <v>206</v>
      </c>
      <c r="K206" s="44"/>
      <c r="L206" s="45"/>
      <c r="M206" s="16" t="s">
        <v>203</v>
      </c>
      <c r="N206" s="20">
        <v>632</v>
      </c>
      <c r="O206" s="16"/>
    </row>
    <row r="207" s="1" customFormat="1" ht="24.95" customHeight="1" spans="1:15">
      <c r="A207" s="11"/>
      <c r="B207" s="16" t="s">
        <v>207</v>
      </c>
      <c r="C207" s="16"/>
      <c r="D207" s="17"/>
      <c r="E207" s="16"/>
      <c r="F207" s="16"/>
      <c r="G207" s="16"/>
      <c r="H207" s="56">
        <f>SUM(H27:H206)</f>
        <v>3401681.66</v>
      </c>
      <c r="I207" s="16"/>
      <c r="J207" s="16"/>
      <c r="K207" s="16"/>
      <c r="L207" s="16"/>
      <c r="M207" s="16"/>
      <c r="N207" s="19"/>
      <c r="O207" s="19"/>
    </row>
    <row r="208" s="4" customFormat="1" ht="14.25" spans="1:15">
      <c r="A208" s="19" t="s">
        <v>208</v>
      </c>
      <c r="B208" s="19"/>
      <c r="C208" s="19"/>
      <c r="D208" s="16" t="s">
        <v>209</v>
      </c>
      <c r="E208" s="16"/>
      <c r="F208" s="16"/>
      <c r="G208" s="16"/>
      <c r="H208" s="16"/>
      <c r="I208" s="16"/>
      <c r="J208" s="16"/>
      <c r="K208" s="16"/>
      <c r="L208" s="16"/>
      <c r="M208" s="16"/>
      <c r="N208" s="16"/>
      <c r="O208" s="16"/>
    </row>
    <row r="209" s="4" customFormat="1" ht="14.25" spans="1:15">
      <c r="A209" s="19"/>
      <c r="B209" s="19"/>
      <c r="C209" s="19"/>
      <c r="D209" s="16"/>
      <c r="E209" s="16"/>
      <c r="F209" s="16"/>
      <c r="G209" s="16"/>
      <c r="H209" s="16"/>
      <c r="I209" s="16"/>
      <c r="J209" s="16"/>
      <c r="K209" s="16"/>
      <c r="L209" s="16"/>
      <c r="M209" s="16"/>
      <c r="N209" s="16"/>
      <c r="O209" s="16"/>
    </row>
    <row r="210" s="4" customFormat="1" ht="14.25" spans="1:15">
      <c r="A210" s="19"/>
      <c r="B210" s="19"/>
      <c r="C210" s="19"/>
      <c r="D210" s="16"/>
      <c r="E210" s="16"/>
      <c r="F210" s="16"/>
      <c r="G210" s="16"/>
      <c r="H210" s="16"/>
      <c r="I210" s="16"/>
      <c r="J210" s="16"/>
      <c r="K210" s="16"/>
      <c r="L210" s="16"/>
      <c r="M210" s="16"/>
      <c r="N210" s="16"/>
      <c r="O210" s="16"/>
    </row>
    <row r="211" s="4" customFormat="1" ht="14.25" spans="1:15">
      <c r="A211" s="19"/>
      <c r="B211" s="19"/>
      <c r="C211" s="19"/>
      <c r="D211" s="16"/>
      <c r="E211" s="16"/>
      <c r="F211" s="16"/>
      <c r="G211" s="16"/>
      <c r="H211" s="16"/>
      <c r="I211" s="16"/>
      <c r="J211" s="16"/>
      <c r="K211" s="16"/>
      <c r="L211" s="16"/>
      <c r="M211" s="16"/>
      <c r="N211" s="16"/>
      <c r="O211" s="16"/>
    </row>
    <row r="212" s="4" customFormat="1" ht="14.25" spans="1:15">
      <c r="A212" s="19"/>
      <c r="B212" s="19"/>
      <c r="C212" s="19"/>
      <c r="D212" s="16"/>
      <c r="E212" s="16"/>
      <c r="F212" s="16"/>
      <c r="G212" s="16"/>
      <c r="H212" s="16"/>
      <c r="I212" s="16"/>
      <c r="J212" s="16"/>
      <c r="K212" s="16"/>
      <c r="L212" s="16"/>
      <c r="M212" s="16"/>
      <c r="N212" s="16"/>
      <c r="O212" s="16"/>
    </row>
    <row r="213" s="4" customFormat="1" ht="14.25" spans="1:15">
      <c r="A213" s="19"/>
      <c r="B213" s="19"/>
      <c r="C213" s="19"/>
      <c r="D213" s="16"/>
      <c r="E213" s="16"/>
      <c r="F213" s="16"/>
      <c r="G213" s="16"/>
      <c r="H213" s="16"/>
      <c r="I213" s="16"/>
      <c r="J213" s="16"/>
      <c r="K213" s="16"/>
      <c r="L213" s="16"/>
      <c r="M213" s="16"/>
      <c r="N213" s="16"/>
      <c r="O213" s="16"/>
    </row>
    <row r="214" s="4" customFormat="1" ht="14.25" spans="1:15">
      <c r="A214" s="19"/>
      <c r="B214" s="19"/>
      <c r="C214" s="19"/>
      <c r="D214" s="16"/>
      <c r="E214" s="16"/>
      <c r="F214" s="16"/>
      <c r="G214" s="16"/>
      <c r="H214" s="16"/>
      <c r="I214" s="16"/>
      <c r="J214" s="16"/>
      <c r="K214" s="16"/>
      <c r="L214" s="16"/>
      <c r="M214" s="16"/>
      <c r="N214" s="16"/>
      <c r="O214" s="16"/>
    </row>
    <row r="215" s="4" customFormat="1" ht="14.25" spans="1:15">
      <c r="A215" s="19"/>
      <c r="B215" s="19"/>
      <c r="C215" s="19"/>
      <c r="D215" s="16"/>
      <c r="E215" s="16"/>
      <c r="F215" s="16"/>
      <c r="G215" s="16"/>
      <c r="H215" s="16"/>
      <c r="I215" s="16"/>
      <c r="J215" s="16"/>
      <c r="K215" s="16"/>
      <c r="L215" s="16"/>
      <c r="M215" s="16"/>
      <c r="N215" s="16"/>
      <c r="O215" s="16"/>
    </row>
    <row r="216" s="4" customFormat="1" ht="14.25" spans="2:15">
      <c r="B216" s="57" t="s">
        <v>210</v>
      </c>
      <c r="C216" s="57"/>
      <c r="D216" s="58"/>
      <c r="E216" s="58"/>
      <c r="F216" s="58"/>
      <c r="G216" s="58"/>
      <c r="H216" s="58"/>
      <c r="I216" s="58"/>
      <c r="J216" s="58"/>
      <c r="K216" s="58"/>
      <c r="L216" s="58"/>
      <c r="M216" s="58"/>
      <c r="N216" s="58"/>
      <c r="O216" s="58"/>
    </row>
  </sheetData>
  <mergeCells count="640">
    <mergeCell ref="A2:O2"/>
    <mergeCell ref="B3:C3"/>
    <mergeCell ref="D3:H3"/>
    <mergeCell ref="I3:J3"/>
    <mergeCell ref="K3:O3"/>
    <mergeCell ref="B4:C4"/>
    <mergeCell ref="D4:H4"/>
    <mergeCell ref="I4:J4"/>
    <mergeCell ref="K4:O4"/>
    <mergeCell ref="I5:L5"/>
    <mergeCell ref="J10:L10"/>
    <mergeCell ref="J14:L14"/>
    <mergeCell ref="J18:L18"/>
    <mergeCell ref="J19:L19"/>
    <mergeCell ref="J20:L20"/>
    <mergeCell ref="J21:L21"/>
    <mergeCell ref="J22:L22"/>
    <mergeCell ref="J23:L23"/>
    <mergeCell ref="J24:L24"/>
    <mergeCell ref="J25:L25"/>
    <mergeCell ref="J26:L26"/>
    <mergeCell ref="J30:L30"/>
    <mergeCell ref="J31:L31"/>
    <mergeCell ref="J32:L32"/>
    <mergeCell ref="J36:L36"/>
    <mergeCell ref="J37:L37"/>
    <mergeCell ref="J38:L38"/>
    <mergeCell ref="J43:L43"/>
    <mergeCell ref="J48:L48"/>
    <mergeCell ref="J53:L53"/>
    <mergeCell ref="J57:L57"/>
    <mergeCell ref="J61:L61"/>
    <mergeCell ref="J65:L65"/>
    <mergeCell ref="J66:L66"/>
    <mergeCell ref="J67:L67"/>
    <mergeCell ref="J71:L71"/>
    <mergeCell ref="J72:L72"/>
    <mergeCell ref="J73:L73"/>
    <mergeCell ref="J77:L77"/>
    <mergeCell ref="J78:L78"/>
    <mergeCell ref="J79:L79"/>
    <mergeCell ref="J83:L83"/>
    <mergeCell ref="J84:L84"/>
    <mergeCell ref="J85:L85"/>
    <mergeCell ref="J86:L86"/>
    <mergeCell ref="J87:L87"/>
    <mergeCell ref="J88:L88"/>
    <mergeCell ref="J89:L89"/>
    <mergeCell ref="J90:L90"/>
    <mergeCell ref="J91:L91"/>
    <mergeCell ref="J92:L92"/>
    <mergeCell ref="J93:L93"/>
    <mergeCell ref="J94:L94"/>
    <mergeCell ref="J95:L95"/>
    <mergeCell ref="J96:L96"/>
    <mergeCell ref="J97:L97"/>
    <mergeCell ref="J98:L98"/>
    <mergeCell ref="J99:L99"/>
    <mergeCell ref="J100:L100"/>
    <mergeCell ref="J101:L101"/>
    <mergeCell ref="J102:L102"/>
    <mergeCell ref="J103:L103"/>
    <mergeCell ref="J104:L104"/>
    <mergeCell ref="J105:L105"/>
    <mergeCell ref="J106:L106"/>
    <mergeCell ref="J110:L110"/>
    <mergeCell ref="J112:L112"/>
    <mergeCell ref="J113:L113"/>
    <mergeCell ref="J115:L115"/>
    <mergeCell ref="J116:L116"/>
    <mergeCell ref="J120:L120"/>
    <mergeCell ref="J124:L124"/>
    <mergeCell ref="J128:L128"/>
    <mergeCell ref="J130:L130"/>
    <mergeCell ref="J131:L131"/>
    <mergeCell ref="J132:L132"/>
    <mergeCell ref="J133:L133"/>
    <mergeCell ref="J144:L144"/>
    <mergeCell ref="J145:L145"/>
    <mergeCell ref="J146:L146"/>
    <mergeCell ref="J150:L150"/>
    <mergeCell ref="J152:L152"/>
    <mergeCell ref="J157:L157"/>
    <mergeCell ref="J158:L158"/>
    <mergeCell ref="J160:L160"/>
    <mergeCell ref="J161:L161"/>
    <mergeCell ref="J163:L163"/>
    <mergeCell ref="J165:L165"/>
    <mergeCell ref="J167:L167"/>
    <mergeCell ref="J168:L168"/>
    <mergeCell ref="J169:L169"/>
    <mergeCell ref="J171:L171"/>
    <mergeCell ref="J172:L172"/>
    <mergeCell ref="J173:L173"/>
    <mergeCell ref="J175:L175"/>
    <mergeCell ref="J176:L176"/>
    <mergeCell ref="J177:L177"/>
    <mergeCell ref="J178:L178"/>
    <mergeCell ref="J179:L179"/>
    <mergeCell ref="J180:L180"/>
    <mergeCell ref="J181:L181"/>
    <mergeCell ref="J182:L182"/>
    <mergeCell ref="J183:L183"/>
    <mergeCell ref="J184:L184"/>
    <mergeCell ref="J185:L185"/>
    <mergeCell ref="J186:L186"/>
    <mergeCell ref="J187:L187"/>
    <mergeCell ref="J188:L188"/>
    <mergeCell ref="J189:L189"/>
    <mergeCell ref="J190:L190"/>
    <mergeCell ref="J191:L191"/>
    <mergeCell ref="J192:L192"/>
    <mergeCell ref="J193:L193"/>
    <mergeCell ref="J194:L194"/>
    <mergeCell ref="J195:L195"/>
    <mergeCell ref="J196:L196"/>
    <mergeCell ref="J197:L197"/>
    <mergeCell ref="J198:L198"/>
    <mergeCell ref="J200:L200"/>
    <mergeCell ref="J201:L201"/>
    <mergeCell ref="J203:L203"/>
    <mergeCell ref="J204:L204"/>
    <mergeCell ref="J205:L205"/>
    <mergeCell ref="J206:L206"/>
    <mergeCell ref="B216:O216"/>
    <mergeCell ref="A3:A4"/>
    <mergeCell ref="A5:A6"/>
    <mergeCell ref="A7:A207"/>
    <mergeCell ref="B5:B6"/>
    <mergeCell ref="B7:B10"/>
    <mergeCell ref="B11:B14"/>
    <mergeCell ref="B15:B18"/>
    <mergeCell ref="B19:B22"/>
    <mergeCell ref="B23:B26"/>
    <mergeCell ref="B27:B32"/>
    <mergeCell ref="B33:B38"/>
    <mergeCell ref="B39:B43"/>
    <mergeCell ref="B44:B48"/>
    <mergeCell ref="B49:B53"/>
    <mergeCell ref="B54:B57"/>
    <mergeCell ref="B58:B61"/>
    <mergeCell ref="B62:B67"/>
    <mergeCell ref="B68:B73"/>
    <mergeCell ref="B74:B79"/>
    <mergeCell ref="B80:B85"/>
    <mergeCell ref="B86:B88"/>
    <mergeCell ref="B89:B91"/>
    <mergeCell ref="B92:B94"/>
    <mergeCell ref="B95:B98"/>
    <mergeCell ref="B99:B102"/>
    <mergeCell ref="B103:B106"/>
    <mergeCell ref="B107:B110"/>
    <mergeCell ref="B111:B113"/>
    <mergeCell ref="B114:B116"/>
    <mergeCell ref="B117:B120"/>
    <mergeCell ref="B121:B124"/>
    <mergeCell ref="B125:B128"/>
    <mergeCell ref="B129:B133"/>
    <mergeCell ref="B134:B136"/>
    <mergeCell ref="B137:B139"/>
    <mergeCell ref="B140:B142"/>
    <mergeCell ref="B143:B146"/>
    <mergeCell ref="B147:B150"/>
    <mergeCell ref="B151:B155"/>
    <mergeCell ref="B156:B158"/>
    <mergeCell ref="B159:B161"/>
    <mergeCell ref="B162:B165"/>
    <mergeCell ref="B166:B169"/>
    <mergeCell ref="B170:B173"/>
    <mergeCell ref="B174:B177"/>
    <mergeCell ref="B178:B180"/>
    <mergeCell ref="B181:B183"/>
    <mergeCell ref="B184:B186"/>
    <mergeCell ref="B187:B189"/>
    <mergeCell ref="B190:B192"/>
    <mergeCell ref="B193:B195"/>
    <mergeCell ref="B196:B198"/>
    <mergeCell ref="B199:B201"/>
    <mergeCell ref="B202:B204"/>
    <mergeCell ref="C5:C6"/>
    <mergeCell ref="C7:C10"/>
    <mergeCell ref="C11:C14"/>
    <mergeCell ref="C15:C18"/>
    <mergeCell ref="C19:C22"/>
    <mergeCell ref="C23:C26"/>
    <mergeCell ref="C27:C32"/>
    <mergeCell ref="C33:C38"/>
    <mergeCell ref="C39:C43"/>
    <mergeCell ref="C44:C48"/>
    <mergeCell ref="C49:C53"/>
    <mergeCell ref="C54:C57"/>
    <mergeCell ref="C58:C61"/>
    <mergeCell ref="C62:C67"/>
    <mergeCell ref="C68:C73"/>
    <mergeCell ref="C74:C79"/>
    <mergeCell ref="C80:C85"/>
    <mergeCell ref="C86:C88"/>
    <mergeCell ref="C89:C91"/>
    <mergeCell ref="C92:C94"/>
    <mergeCell ref="C95:C98"/>
    <mergeCell ref="C99:C102"/>
    <mergeCell ref="C103:C106"/>
    <mergeCell ref="C107:C110"/>
    <mergeCell ref="C111:C113"/>
    <mergeCell ref="C114:C116"/>
    <mergeCell ref="C117:C120"/>
    <mergeCell ref="C121:C124"/>
    <mergeCell ref="C125:C128"/>
    <mergeCell ref="C129:C133"/>
    <mergeCell ref="C134:C136"/>
    <mergeCell ref="C137:C139"/>
    <mergeCell ref="C140:C142"/>
    <mergeCell ref="C143:C146"/>
    <mergeCell ref="C147:C150"/>
    <mergeCell ref="C151:C155"/>
    <mergeCell ref="C156:C158"/>
    <mergeCell ref="C159:C161"/>
    <mergeCell ref="C162:C165"/>
    <mergeCell ref="C166:C169"/>
    <mergeCell ref="C170:C173"/>
    <mergeCell ref="C174:C177"/>
    <mergeCell ref="C178:C180"/>
    <mergeCell ref="C181:C183"/>
    <mergeCell ref="C184:C186"/>
    <mergeCell ref="C187:C189"/>
    <mergeCell ref="C190:C192"/>
    <mergeCell ref="C193:C195"/>
    <mergeCell ref="C196:C198"/>
    <mergeCell ref="C199:C201"/>
    <mergeCell ref="C202:C204"/>
    <mergeCell ref="D5:D6"/>
    <mergeCell ref="D7:D10"/>
    <mergeCell ref="D11:D14"/>
    <mergeCell ref="D15:D18"/>
    <mergeCell ref="D19:D22"/>
    <mergeCell ref="D23:D26"/>
    <mergeCell ref="D27:D32"/>
    <mergeCell ref="D33:D38"/>
    <mergeCell ref="D39:D43"/>
    <mergeCell ref="D44:D48"/>
    <mergeCell ref="D49:D53"/>
    <mergeCell ref="D54:D57"/>
    <mergeCell ref="D58:D61"/>
    <mergeCell ref="D62:D67"/>
    <mergeCell ref="D68:D73"/>
    <mergeCell ref="D74:D79"/>
    <mergeCell ref="D80:D85"/>
    <mergeCell ref="D86:D88"/>
    <mergeCell ref="D89:D91"/>
    <mergeCell ref="D92:D94"/>
    <mergeCell ref="D95:D98"/>
    <mergeCell ref="D99:D102"/>
    <mergeCell ref="D103:D106"/>
    <mergeCell ref="D107:D110"/>
    <mergeCell ref="D111:D113"/>
    <mergeCell ref="D114:D116"/>
    <mergeCell ref="D117:D120"/>
    <mergeCell ref="D121:D124"/>
    <mergeCell ref="D125:D128"/>
    <mergeCell ref="D129:D133"/>
    <mergeCell ref="D134:D136"/>
    <mergeCell ref="D137:D139"/>
    <mergeCell ref="D140:D142"/>
    <mergeCell ref="D143:D146"/>
    <mergeCell ref="D147:D150"/>
    <mergeCell ref="D151:D155"/>
    <mergeCell ref="D156:D158"/>
    <mergeCell ref="D159:D161"/>
    <mergeCell ref="D162:D165"/>
    <mergeCell ref="D166:D169"/>
    <mergeCell ref="D170:D173"/>
    <mergeCell ref="D174:D177"/>
    <mergeCell ref="D178:D180"/>
    <mergeCell ref="D181:D183"/>
    <mergeCell ref="D184:D186"/>
    <mergeCell ref="D187:D189"/>
    <mergeCell ref="D190:D192"/>
    <mergeCell ref="D193:D195"/>
    <mergeCell ref="D196:D198"/>
    <mergeCell ref="D199:D201"/>
    <mergeCell ref="D202:D204"/>
    <mergeCell ref="E5:E6"/>
    <mergeCell ref="E7:E10"/>
    <mergeCell ref="E11:E14"/>
    <mergeCell ref="E15:E18"/>
    <mergeCell ref="E19:E22"/>
    <mergeCell ref="E23:E26"/>
    <mergeCell ref="E27:E32"/>
    <mergeCell ref="E33:E38"/>
    <mergeCell ref="E39:E43"/>
    <mergeCell ref="E44:E48"/>
    <mergeCell ref="E49:E53"/>
    <mergeCell ref="E54:E57"/>
    <mergeCell ref="E58:E61"/>
    <mergeCell ref="E62:E67"/>
    <mergeCell ref="E68:E73"/>
    <mergeCell ref="E74:E79"/>
    <mergeCell ref="E80:E85"/>
    <mergeCell ref="E86:E88"/>
    <mergeCell ref="E89:E91"/>
    <mergeCell ref="E92:E94"/>
    <mergeCell ref="E95:E98"/>
    <mergeCell ref="E99:E102"/>
    <mergeCell ref="E103:E106"/>
    <mergeCell ref="E107:E110"/>
    <mergeCell ref="E111:E113"/>
    <mergeCell ref="E114:E116"/>
    <mergeCell ref="E117:E120"/>
    <mergeCell ref="E121:E124"/>
    <mergeCell ref="E125:E128"/>
    <mergeCell ref="E129:E133"/>
    <mergeCell ref="E134:E136"/>
    <mergeCell ref="E137:E139"/>
    <mergeCell ref="E140:E142"/>
    <mergeCell ref="E143:E146"/>
    <mergeCell ref="E147:E150"/>
    <mergeCell ref="E151:E155"/>
    <mergeCell ref="E156:E158"/>
    <mergeCell ref="E159:E161"/>
    <mergeCell ref="E162:E165"/>
    <mergeCell ref="E166:E169"/>
    <mergeCell ref="E170:E173"/>
    <mergeCell ref="E174:E177"/>
    <mergeCell ref="E178:E180"/>
    <mergeCell ref="E181:E183"/>
    <mergeCell ref="E184:E186"/>
    <mergeCell ref="E187:E189"/>
    <mergeCell ref="E190:E192"/>
    <mergeCell ref="E193:E195"/>
    <mergeCell ref="E196:E198"/>
    <mergeCell ref="E199:E201"/>
    <mergeCell ref="E202:E204"/>
    <mergeCell ref="F5:F6"/>
    <mergeCell ref="F7:F10"/>
    <mergeCell ref="F11:F14"/>
    <mergeCell ref="F15:F18"/>
    <mergeCell ref="F19:F22"/>
    <mergeCell ref="F23:F26"/>
    <mergeCell ref="F27:F32"/>
    <mergeCell ref="F33:F38"/>
    <mergeCell ref="F39:F43"/>
    <mergeCell ref="F44:F48"/>
    <mergeCell ref="F49:F53"/>
    <mergeCell ref="F54:F57"/>
    <mergeCell ref="F58:F61"/>
    <mergeCell ref="F62:F67"/>
    <mergeCell ref="F68:F73"/>
    <mergeCell ref="F74:F79"/>
    <mergeCell ref="F80:F85"/>
    <mergeCell ref="F86:F88"/>
    <mergeCell ref="F89:F91"/>
    <mergeCell ref="F92:F94"/>
    <mergeCell ref="F95:F98"/>
    <mergeCell ref="F99:F102"/>
    <mergeCell ref="F103:F106"/>
    <mergeCell ref="F107:F110"/>
    <mergeCell ref="F111:F113"/>
    <mergeCell ref="F114:F116"/>
    <mergeCell ref="F117:F120"/>
    <mergeCell ref="F121:F124"/>
    <mergeCell ref="F125:F128"/>
    <mergeCell ref="F129:F133"/>
    <mergeCell ref="F134:F136"/>
    <mergeCell ref="F137:F139"/>
    <mergeCell ref="F140:F142"/>
    <mergeCell ref="F143:F146"/>
    <mergeCell ref="F147:F150"/>
    <mergeCell ref="F151:F155"/>
    <mergeCell ref="F156:F158"/>
    <mergeCell ref="F159:F161"/>
    <mergeCell ref="F162:F165"/>
    <mergeCell ref="F166:F169"/>
    <mergeCell ref="F170:F173"/>
    <mergeCell ref="F174:F177"/>
    <mergeCell ref="F178:F180"/>
    <mergeCell ref="F181:F183"/>
    <mergeCell ref="F184:F186"/>
    <mergeCell ref="F187:F189"/>
    <mergeCell ref="F190:F192"/>
    <mergeCell ref="F193:F195"/>
    <mergeCell ref="F196:F198"/>
    <mergeCell ref="F199:F201"/>
    <mergeCell ref="F202:F204"/>
    <mergeCell ref="G5:G6"/>
    <mergeCell ref="G7:G10"/>
    <mergeCell ref="G11:G14"/>
    <mergeCell ref="G15:G18"/>
    <mergeCell ref="G19:G22"/>
    <mergeCell ref="G23:G26"/>
    <mergeCell ref="G27:G32"/>
    <mergeCell ref="G33:G38"/>
    <mergeCell ref="G39:G43"/>
    <mergeCell ref="G44:G48"/>
    <mergeCell ref="G49:G53"/>
    <mergeCell ref="G54:G57"/>
    <mergeCell ref="G58:G61"/>
    <mergeCell ref="G62:G67"/>
    <mergeCell ref="G68:G73"/>
    <mergeCell ref="G74:G79"/>
    <mergeCell ref="G80:G85"/>
    <mergeCell ref="G86:G88"/>
    <mergeCell ref="G89:G91"/>
    <mergeCell ref="G92:G94"/>
    <mergeCell ref="G95:G98"/>
    <mergeCell ref="G99:G102"/>
    <mergeCell ref="G103:G106"/>
    <mergeCell ref="G107:G110"/>
    <mergeCell ref="G111:G113"/>
    <mergeCell ref="G114:G116"/>
    <mergeCell ref="G117:G120"/>
    <mergeCell ref="G121:G124"/>
    <mergeCell ref="G125:G128"/>
    <mergeCell ref="G129:G133"/>
    <mergeCell ref="G134:G136"/>
    <mergeCell ref="G137:G139"/>
    <mergeCell ref="G140:G142"/>
    <mergeCell ref="G143:G146"/>
    <mergeCell ref="G147:G150"/>
    <mergeCell ref="G151:G155"/>
    <mergeCell ref="G156:G158"/>
    <mergeCell ref="G159:G161"/>
    <mergeCell ref="G162:G165"/>
    <mergeCell ref="G166:G169"/>
    <mergeCell ref="G170:G173"/>
    <mergeCell ref="G174:G177"/>
    <mergeCell ref="G178:G180"/>
    <mergeCell ref="G181:G183"/>
    <mergeCell ref="G184:G186"/>
    <mergeCell ref="G187:G189"/>
    <mergeCell ref="G190:G192"/>
    <mergeCell ref="G193:G195"/>
    <mergeCell ref="G196:G198"/>
    <mergeCell ref="G199:G201"/>
    <mergeCell ref="G202:G204"/>
    <mergeCell ref="H5:H6"/>
    <mergeCell ref="H7:H10"/>
    <mergeCell ref="H11:H14"/>
    <mergeCell ref="H15:H18"/>
    <mergeCell ref="H19:H22"/>
    <mergeCell ref="H23:H26"/>
    <mergeCell ref="H27:H32"/>
    <mergeCell ref="H33:H38"/>
    <mergeCell ref="H39:H43"/>
    <mergeCell ref="H44:H48"/>
    <mergeCell ref="H49:H53"/>
    <mergeCell ref="H54:H57"/>
    <mergeCell ref="H58:H61"/>
    <mergeCell ref="H62:H67"/>
    <mergeCell ref="H68:H73"/>
    <mergeCell ref="H74:H79"/>
    <mergeCell ref="H80:H85"/>
    <mergeCell ref="H86:H88"/>
    <mergeCell ref="H89:H91"/>
    <mergeCell ref="H92:H94"/>
    <mergeCell ref="H95:H98"/>
    <mergeCell ref="H99:H102"/>
    <mergeCell ref="H103:H106"/>
    <mergeCell ref="H107:H110"/>
    <mergeCell ref="H111:H113"/>
    <mergeCell ref="H114:H116"/>
    <mergeCell ref="H117:H120"/>
    <mergeCell ref="H121:H124"/>
    <mergeCell ref="H125:H128"/>
    <mergeCell ref="H129:H133"/>
    <mergeCell ref="H134:H136"/>
    <mergeCell ref="H137:H139"/>
    <mergeCell ref="H140:H142"/>
    <mergeCell ref="H143:H146"/>
    <mergeCell ref="H147:H150"/>
    <mergeCell ref="H151:H155"/>
    <mergeCell ref="H156:H158"/>
    <mergeCell ref="H159:H161"/>
    <mergeCell ref="H162:H165"/>
    <mergeCell ref="H166:H169"/>
    <mergeCell ref="H170:H173"/>
    <mergeCell ref="H174:H177"/>
    <mergeCell ref="H178:H180"/>
    <mergeCell ref="H181:H183"/>
    <mergeCell ref="H184:H186"/>
    <mergeCell ref="H187:H189"/>
    <mergeCell ref="H190:H192"/>
    <mergeCell ref="H193:H195"/>
    <mergeCell ref="H196:H198"/>
    <mergeCell ref="H199:H201"/>
    <mergeCell ref="H202:H204"/>
    <mergeCell ref="M5:M6"/>
    <mergeCell ref="M7:M10"/>
    <mergeCell ref="M11:M14"/>
    <mergeCell ref="M15:M18"/>
    <mergeCell ref="M19:M22"/>
    <mergeCell ref="M23:M26"/>
    <mergeCell ref="M27:M32"/>
    <mergeCell ref="M33:M38"/>
    <mergeCell ref="M39:M43"/>
    <mergeCell ref="M44:M48"/>
    <mergeCell ref="M49:M53"/>
    <mergeCell ref="M54:M57"/>
    <mergeCell ref="M58:M61"/>
    <mergeCell ref="M62:M67"/>
    <mergeCell ref="M68:M73"/>
    <mergeCell ref="M74:M79"/>
    <mergeCell ref="M80:M85"/>
    <mergeCell ref="M86:M88"/>
    <mergeCell ref="M89:M91"/>
    <mergeCell ref="M92:M94"/>
    <mergeCell ref="M95:M98"/>
    <mergeCell ref="M99:M102"/>
    <mergeCell ref="M103:M106"/>
    <mergeCell ref="M107:M110"/>
    <mergeCell ref="M111:M113"/>
    <mergeCell ref="M114:M116"/>
    <mergeCell ref="M117:M120"/>
    <mergeCell ref="M121:M124"/>
    <mergeCell ref="M125:M128"/>
    <mergeCell ref="M129:M133"/>
    <mergeCell ref="M134:M136"/>
    <mergeCell ref="M137:M139"/>
    <mergeCell ref="M140:M142"/>
    <mergeCell ref="M143:M146"/>
    <mergeCell ref="M147:M150"/>
    <mergeCell ref="M151:M155"/>
    <mergeCell ref="M156:M158"/>
    <mergeCell ref="M159:M161"/>
    <mergeCell ref="M162:M165"/>
    <mergeCell ref="M166:M169"/>
    <mergeCell ref="M170:M173"/>
    <mergeCell ref="M174:M177"/>
    <mergeCell ref="M178:M180"/>
    <mergeCell ref="M181:M183"/>
    <mergeCell ref="M184:M186"/>
    <mergeCell ref="M187:M189"/>
    <mergeCell ref="M190:M192"/>
    <mergeCell ref="M193:M195"/>
    <mergeCell ref="M196:M198"/>
    <mergeCell ref="M199:M201"/>
    <mergeCell ref="M202:M204"/>
    <mergeCell ref="N5:N6"/>
    <mergeCell ref="N7:N10"/>
    <mergeCell ref="N11:N14"/>
    <mergeCell ref="N15:N18"/>
    <mergeCell ref="N19:N22"/>
    <mergeCell ref="N23:N26"/>
    <mergeCell ref="N27:N32"/>
    <mergeCell ref="N33:N38"/>
    <mergeCell ref="N39:N43"/>
    <mergeCell ref="N44:N48"/>
    <mergeCell ref="N49:N53"/>
    <mergeCell ref="N54:N57"/>
    <mergeCell ref="N58:N61"/>
    <mergeCell ref="N62:N67"/>
    <mergeCell ref="N68:N73"/>
    <mergeCell ref="N74:N79"/>
    <mergeCell ref="N80:N85"/>
    <mergeCell ref="N86:N88"/>
    <mergeCell ref="N89:N91"/>
    <mergeCell ref="N92:N94"/>
    <mergeCell ref="N95:N98"/>
    <mergeCell ref="N99:N102"/>
    <mergeCell ref="N103:N106"/>
    <mergeCell ref="N107:N110"/>
    <mergeCell ref="N111:N113"/>
    <mergeCell ref="N114:N116"/>
    <mergeCell ref="N117:N120"/>
    <mergeCell ref="N121:N124"/>
    <mergeCell ref="N125:N128"/>
    <mergeCell ref="N129:N133"/>
    <mergeCell ref="N134:N136"/>
    <mergeCell ref="N137:N139"/>
    <mergeCell ref="N140:N142"/>
    <mergeCell ref="N143:N146"/>
    <mergeCell ref="N147:N150"/>
    <mergeCell ref="N151:N155"/>
    <mergeCell ref="N156:N158"/>
    <mergeCell ref="N159:N161"/>
    <mergeCell ref="N162:N165"/>
    <mergeCell ref="N166:N169"/>
    <mergeCell ref="N170:N173"/>
    <mergeCell ref="N174:N177"/>
    <mergeCell ref="N178:N180"/>
    <mergeCell ref="N181:N183"/>
    <mergeCell ref="N184:N186"/>
    <mergeCell ref="N187:N189"/>
    <mergeCell ref="N190:N192"/>
    <mergeCell ref="N193:N195"/>
    <mergeCell ref="N196:N198"/>
    <mergeCell ref="N199:N201"/>
    <mergeCell ref="N202:N204"/>
    <mergeCell ref="O5:O6"/>
    <mergeCell ref="O7:O10"/>
    <mergeCell ref="O11:O14"/>
    <mergeCell ref="O15:O18"/>
    <mergeCell ref="O19:O22"/>
    <mergeCell ref="O23:O26"/>
    <mergeCell ref="O27:O32"/>
    <mergeCell ref="O33:O38"/>
    <mergeCell ref="O39:O43"/>
    <mergeCell ref="O44:O48"/>
    <mergeCell ref="O49:O53"/>
    <mergeCell ref="O54:O57"/>
    <mergeCell ref="O58:O61"/>
    <mergeCell ref="O62:O67"/>
    <mergeCell ref="O68:O73"/>
    <mergeCell ref="O74:O79"/>
    <mergeCell ref="O80:O85"/>
    <mergeCell ref="O86:O88"/>
    <mergeCell ref="O89:O91"/>
    <mergeCell ref="O92:O94"/>
    <mergeCell ref="O95:O98"/>
    <mergeCell ref="O99:O102"/>
    <mergeCell ref="O103:O106"/>
    <mergeCell ref="O107:O110"/>
    <mergeCell ref="O111:O113"/>
    <mergeCell ref="O114:O116"/>
    <mergeCell ref="O117:O120"/>
    <mergeCell ref="O121:O124"/>
    <mergeCell ref="O125:O128"/>
    <mergeCell ref="O129:O133"/>
    <mergeCell ref="O134:O136"/>
    <mergeCell ref="O137:O139"/>
    <mergeCell ref="O140:O142"/>
    <mergeCell ref="O143:O146"/>
    <mergeCell ref="O147:O150"/>
    <mergeCell ref="O151:O155"/>
    <mergeCell ref="O156:O158"/>
    <mergeCell ref="O159:O161"/>
    <mergeCell ref="O162:O165"/>
    <mergeCell ref="O166:O169"/>
    <mergeCell ref="O170:O173"/>
    <mergeCell ref="O174:O177"/>
    <mergeCell ref="O178:O180"/>
    <mergeCell ref="O181:O183"/>
    <mergeCell ref="O184:O186"/>
    <mergeCell ref="O187:O189"/>
    <mergeCell ref="O190:O192"/>
    <mergeCell ref="O193:O195"/>
    <mergeCell ref="O196:O198"/>
    <mergeCell ref="O199:O201"/>
    <mergeCell ref="O202:O204"/>
    <mergeCell ref="A208:C215"/>
    <mergeCell ref="D208:O215"/>
  </mergeCells>
  <printOptions horizontalCentered="1"/>
  <pageMargins left="0.31496062992126" right="0.31496062992126" top="0.354330708661417" bottom="0.354330708661417" header="0.31496062992126" footer="0.31496062992126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桩号 K1+630~K3+407.5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Mloong</dc:creator>
  <cp:lastModifiedBy>小若</cp:lastModifiedBy>
  <dcterms:created xsi:type="dcterms:W3CDTF">2021-04-28T03:29:00Z</dcterms:created>
  <dcterms:modified xsi:type="dcterms:W3CDTF">2022-01-04T06:59:16Z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B9A58477A76947F3857BEF938030A7C1</vt:lpwstr>
  </property>
  <property fmtid="{D5CDD505-2E9C-101B-9397-08002B2CF9AE}" pid="3" name="KSOProductBuildVer">
    <vt:lpwstr>2052-11.8.2.10229</vt:lpwstr>
  </property>
</Properties>
</file>